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205" windowHeight="8400" tabRatio="742" activeTab="0"/>
  </bookViews>
  <sheets>
    <sheet name=" The Program" sheetId="1" r:id="rId1"/>
    <sheet name="EDGE 40W" sheetId="2" r:id="rId2"/>
    <sheet name="CW 80W" sheetId="3" r:id="rId3"/>
  </sheets>
  <definedNames/>
  <calcPr fullCalcOnLoad="1"/>
</workbook>
</file>

<file path=xl/sharedStrings.xml><?xml version="1.0" encoding="utf-8"?>
<sst xmlns="http://schemas.openxmlformats.org/spreadsheetml/2006/main" count="156" uniqueCount="51">
  <si>
    <t>Device</t>
  </si>
  <si>
    <t>Table 5. Input &amp; Device Variables used for Electromigration MTTF calculation</t>
  </si>
  <si>
    <t>Input Variables Tcase, Vdd, Id1, Id2, Pin, Pout &amp; BTS target life</t>
  </si>
  <si>
    <t>Stage1_Par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</si>
  <si>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</si>
  <si>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</si>
  <si>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</si>
  <si>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</si>
  <si>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 xml:space="preserve">jc1,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jc2</t>
    </r>
  </si>
  <si>
    <t>Stage2_Par</t>
  </si>
  <si>
    <t xml:space="preserve">Tcase (°C) </t>
  </si>
  <si>
    <t>Note: The input limits are solely for Electromigration MTTF calculation purpose, cannot be interpreted as product guarantee</t>
  </si>
  <si>
    <t>Vdd (V)</t>
  </si>
  <si>
    <t xml:space="preserve"> </t>
  </si>
  <si>
    <t>Id1 (A)</t>
  </si>
  <si>
    <t>Table 1. Input Variables</t>
  </si>
  <si>
    <t>Id2 (A)</t>
  </si>
  <si>
    <t>Input upper limit</t>
  </si>
  <si>
    <t>Pin (W)</t>
  </si>
  <si>
    <t>Pout (W)</t>
  </si>
  <si>
    <t>BTS target life (yrs)</t>
  </si>
  <si>
    <t xml:space="preserve">Tcase (°C) UPL </t>
  </si>
  <si>
    <t xml:space="preserve">MTTF 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</si>
  <si>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</si>
  <si>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</si>
  <si>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r>
      <t>F</t>
    </r>
    <r>
      <rPr>
        <b/>
        <sz val="10"/>
        <rFont val="Arial"/>
        <family val="2"/>
      </rPr>
      <t>jc2 (°C/W)</t>
    </r>
  </si>
  <si>
    <t>Table 3. Stage Status</t>
  </si>
  <si>
    <t>Electromigration MTTF (yrs)</t>
  </si>
  <si>
    <t>Stage Temperature (°C)</t>
  </si>
  <si>
    <t>Stage1 Status</t>
  </si>
  <si>
    <t>Stage2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</si>
  <si>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</si>
  <si>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</si>
  <si>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</si>
  <si>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</si>
  <si>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</si>
  <si>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</si>
  <si>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</si>
  <si>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</si>
  <si>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</si>
  <si>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</si>
  <si>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/>
  </si>
  <si>
    <t>MWE6IC9080N_EDGE 40W</t>
  </si>
  <si>
    <t>Tj Max</t>
  </si>
  <si>
    <r>
      <t>F</t>
    </r>
    <r>
      <rPr>
        <b/>
        <sz val="10"/>
        <color indexed="9"/>
        <rFont val="Geneva"/>
        <family val="0"/>
      </rPr>
      <t xml:space="preserve">jc1 (°C/W)  </t>
    </r>
  </si>
  <si>
    <r>
      <t>F</t>
    </r>
    <r>
      <rPr>
        <b/>
        <sz val="10"/>
        <color indexed="9"/>
        <rFont val="Geneva"/>
        <family val="0"/>
      </rPr>
      <t xml:space="preserve">jc2 (°C/W) 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</si>
  <si>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</si>
  <si>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sz val="10"/>
        <color indexed="9"/>
        <rFont val="Arial"/>
        <family val="2"/>
      </rPr>
      <t>jc2 (°C/W)</t>
    </r>
  </si>
  <si>
    <r>
      <t>F</t>
    </r>
    <r>
      <rPr>
        <b/>
        <sz val="10"/>
        <color indexed="9"/>
        <rFont val="Geneva"/>
        <family val="0"/>
      </rPr>
      <t>jc1 (°C/W)  L/H</t>
    </r>
  </si>
  <si>
    <r>
      <t>F</t>
    </r>
    <r>
      <rPr>
        <b/>
        <sz val="10"/>
        <color indexed="9"/>
        <rFont val="Geneva"/>
        <family val="0"/>
      </rPr>
      <t>jc2 (°C/W) L/H</t>
    </r>
  </si>
  <si>
    <t>MWE6IC9080N_CW 80W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</si>
</sst>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2"/>
      <color indexed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color indexed="12"/>
      <name val="Geneva"/>
      <family val="0"/>
    </font>
    <font>
      <b/>
      <sz val="12"/>
      <color indexed="12"/>
      <name val="Geneva"/>
      <family val="0"/>
    </font>
    <font>
      <b/>
      <sz val="10"/>
      <color indexed="9"/>
      <name val="Geneva"/>
      <family val="2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sz val="8"/>
      <name val="Geneva"/>
      <family val="0"/>
    </font>
    <font>
      <b/>
      <sz val="10"/>
      <color indexed="9"/>
      <name val="Symbol"/>
      <family val="1"/>
    </font>
    <font>
      <sz val="10"/>
      <color indexed="9"/>
      <name val="Symbol"/>
      <family val="1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0" fontId="6" fillId="33" borderId="16" xfId="0" applyNumberFormat="1" applyFont="1" applyFill="1" applyBorder="1" applyAlignment="1" quotePrefix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9</xdr:col>
      <xdr:colOff>228600</xdr:colOff>
      <xdr:row>46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zoomScalePageLayoutView="0" workbookViewId="0" topLeftCell="A1">
      <selection activeCell="E35" sqref="E35"/>
    </sheetView>
  </sheetViews>
  <sheetFormatPr defaultColWidth="9.00390625" defaultRowHeight="12.75"/>
  <cols>
    <col min="1" max="1" width="39.125" style="0" customWidth="1"/>
    <col min="2" max="2" width="26.625" style="0" customWidth="1"/>
    <col min="3" max="3" width="22.75390625" style="0" customWidth="1"/>
    <col min="4" max="4" width="22.375" style="0" customWidth="1"/>
    <col min="5" max="5" width="5.25390625" style="44" customWidth="1"/>
    <col min="6" max="6" width="18.00390625" style="42" customWidth="1"/>
    <col min="7" max="7" width="24.75390625" style="42" customWidth="1"/>
    <col min="8" max="8" width="21.875" style="42" customWidth="1"/>
    <col min="9" max="9" width="17.625" style="42" customWidth="1"/>
    <col min="10" max="10" width="9.125" style="42" customWidth="1"/>
    <col min="11" max="11" width="27.25390625" style="42" customWidth="1"/>
    <col min="12" max="14" width="9.125" style="42" customWidth="1"/>
  </cols>
  <sheetData>
    <row r="1" spans="1:11" ht="18" customHeight="1">
      <c r="A1" s="13" t="str">
        <f>CONCATENATE("Electromigration MTTF Calculations for Device ",G1," Rev. 0")</f>
        <v>Electromigration MTTF Calculations for Device MWE6IC9080N_EDGE 40W Rev. 0</v>
      </c>
      <c r="F1" s="49" t="s">
        <v>0</v>
      </c>
      <c r="G1" s="50" t="s">
        <v>42</v>
      </c>
      <c r="H1" s="51" t="s">
        <v>1</v>
      </c>
      <c r="I1" s="52"/>
      <c r="J1" s="52"/>
      <c r="K1" s="52"/>
    </row>
    <row r="2" spans="1:11" ht="18" customHeight="1">
      <c r="A2" s="6" t="s">
        <v>2</v>
      </c>
      <c r="F2" s="49" t="s">
        <v>3</v>
      </c>
      <c r="G2" s="49">
        <v>261</v>
      </c>
      <c r="H2" s="53" t="s">
        <v>4</v>
      </c>
      <c r="I2" s="53" t="s">
        <v>5</v>
      </c>
      <c r="J2" s="53" t="s">
        <v>6</v>
      </c>
      <c r="K2" s="53" t="s">
        <v>7</v>
      </c>
    </row>
    <row r="3" spans="1:11" ht="18" customHeight="1">
      <c r="A3" s="6" t="s">
        <v>8</v>
      </c>
      <c r="F3" s="49" t="s">
        <v>9</v>
      </c>
      <c r="G3" s="49">
        <v>2088</v>
      </c>
      <c r="H3" s="54" t="s">
        <v>10</v>
      </c>
      <c r="I3" s="55">
        <f>IF(MAX(E22,E23)&gt;K3,B8-(MAX(E22,E23)-K3),B8)</f>
        <v>80</v>
      </c>
      <c r="J3" s="56">
        <v>0</v>
      </c>
      <c r="K3" s="57">
        <f>G11</f>
        <v>150</v>
      </c>
    </row>
    <row r="4" spans="1:11" ht="18" customHeight="1">
      <c r="A4" s="14" t="s">
        <v>11</v>
      </c>
      <c r="F4" s="56" t="s">
        <v>12</v>
      </c>
      <c r="G4" s="58">
        <v>28</v>
      </c>
      <c r="H4" s="59" t="s">
        <v>12</v>
      </c>
      <c r="I4" s="53">
        <f aca="true" t="shared" si="0" ref="I4:I9">IF(B9&lt;J4,J4,IF(B9&gt;K4,K4,B9))</f>
        <v>28</v>
      </c>
      <c r="J4" s="56">
        <v>9</v>
      </c>
      <c r="K4" s="56">
        <v>32</v>
      </c>
    </row>
    <row r="5" spans="1:11" ht="18" customHeight="1">
      <c r="A5" s="14" t="s">
        <v>13</v>
      </c>
      <c r="F5" s="56" t="s">
        <v>14</v>
      </c>
      <c r="G5" s="58">
        <v>0.43</v>
      </c>
      <c r="H5" s="60" t="s">
        <v>14</v>
      </c>
      <c r="I5" s="53">
        <f t="shared" si="0"/>
        <v>0.43</v>
      </c>
      <c r="J5" s="61">
        <v>0.001</v>
      </c>
      <c r="K5" s="56">
        <v>0.8</v>
      </c>
    </row>
    <row r="6" spans="1:11" ht="18" customHeight="1">
      <c r="A6" s="6" t="s">
        <v>15</v>
      </c>
      <c r="F6" s="56" t="s">
        <v>16</v>
      </c>
      <c r="G6" s="49">
        <v>3.39</v>
      </c>
      <c r="H6" s="60" t="s">
        <v>16</v>
      </c>
      <c r="I6" s="53">
        <f t="shared" si="0"/>
        <v>3.39</v>
      </c>
      <c r="J6" s="61">
        <v>0.001</v>
      </c>
      <c r="K6" s="56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6" t="s">
        <v>18</v>
      </c>
      <c r="G7" s="62">
        <v>0.052</v>
      </c>
      <c r="H7" s="59" t="s">
        <v>18</v>
      </c>
      <c r="I7" s="53">
        <f t="shared" si="0"/>
        <v>0.052</v>
      </c>
      <c r="J7" s="63">
        <v>0</v>
      </c>
      <c r="K7" s="56">
        <v>0.5</v>
      </c>
    </row>
    <row r="8" spans="1:11" ht="18" customHeight="1">
      <c r="A8" s="8" t="s">
        <v>10</v>
      </c>
      <c r="B8" s="41">
        <f>G12</f>
        <v>80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150°C </v>
      </c>
      <c r="F8" s="56" t="s">
        <v>19</v>
      </c>
      <c r="G8" s="49">
        <v>40</v>
      </c>
      <c r="H8" s="59" t="s">
        <v>19</v>
      </c>
      <c r="I8" s="53">
        <f t="shared" si="0"/>
        <v>25</v>
      </c>
      <c r="J8" s="63">
        <v>0</v>
      </c>
      <c r="K8" s="56">
        <v>25</v>
      </c>
    </row>
    <row r="9" spans="1:11" ht="18" customHeight="1">
      <c r="A9" s="8" t="s">
        <v>12</v>
      </c>
      <c r="B9" s="41">
        <f>G4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44</v>
      </c>
      <c r="G9" s="58">
        <v>3.6</v>
      </c>
      <c r="H9" s="59" t="s">
        <v>20</v>
      </c>
      <c r="I9" s="53">
        <f t="shared" si="0"/>
        <v>10</v>
      </c>
      <c r="J9" s="63">
        <v>7</v>
      </c>
      <c r="K9" s="56">
        <v>30</v>
      </c>
    </row>
    <row r="10" spans="1:11" ht="18" customHeight="1">
      <c r="A10" s="8" t="s">
        <v>14</v>
      </c>
      <c r="B10" s="41">
        <f>G5</f>
        <v>0.43</v>
      </c>
      <c r="C10" s="9" t="str">
        <f>IF(B10&lt;J5,CONCATENATE("Id2 under limit! ",J5,"A "),CONCATENATE(J5,"A"))</f>
        <v>0.001A</v>
      </c>
      <c r="D10" s="9" t="str">
        <f>IF(B10&gt;K5,CONCATENATE("Id2 over Limit! ",K5,"A "),CONCATENATE(K5,"A"))</f>
        <v>0.8A</v>
      </c>
      <c r="F10" s="64" t="s">
        <v>45</v>
      </c>
      <c r="G10" s="58">
        <v>0.54</v>
      </c>
      <c r="H10" s="65" t="s">
        <v>46</v>
      </c>
      <c r="I10" s="53">
        <f>IF(B17&lt;J10,J10,IF(B17&gt;K10,K10,B17))</f>
        <v>3.6</v>
      </c>
      <c r="J10" s="56">
        <f>G14</f>
        <v>3.24</v>
      </c>
      <c r="K10" s="56">
        <f>H14</f>
        <v>3.9600000000000004</v>
      </c>
    </row>
    <row r="11" spans="1:11" ht="18" customHeight="1">
      <c r="A11" s="8" t="s">
        <v>16</v>
      </c>
      <c r="B11" s="41">
        <f>G6</f>
        <v>3.39</v>
      </c>
      <c r="C11" s="9" t="str">
        <f>IF(B11&lt;J6,CONCATENATE("Id3 under limit! ",J6,"A "),CONCATENATE(J6,"A"))</f>
        <v>0.001A</v>
      </c>
      <c r="D11" s="9" t="str">
        <f>IF(B11&gt;K6,CONCATENATE("Vdd over limit! ",K6,"A "),CONCATENATE(K6,"A"))</f>
        <v>8A</v>
      </c>
      <c r="F11" s="56" t="s">
        <v>21</v>
      </c>
      <c r="G11" s="50">
        <v>150</v>
      </c>
      <c r="H11" s="65" t="s">
        <v>47</v>
      </c>
      <c r="I11" s="53">
        <f>IF(B18&lt;J11,J11,IF(B18&gt;K11,K11,B18))</f>
        <v>0.54</v>
      </c>
      <c r="J11" s="56">
        <f>G15</f>
        <v>0.48600000000000004</v>
      </c>
      <c r="K11" s="56">
        <f>H15</f>
        <v>0.5940000000000001</v>
      </c>
    </row>
    <row r="12" spans="1:9" ht="18" customHeight="1">
      <c r="A12" s="8" t="s">
        <v>18</v>
      </c>
      <c r="B12" s="41">
        <f>G7</f>
        <v>0.052</v>
      </c>
      <c r="C12" s="9" t="str">
        <f>IF(B12&lt;J7,CONCATENATE("Vdd under limit! ",J7,"W "),CONCATENATE(J7,"W"))</f>
        <v>0W</v>
      </c>
      <c r="D12" s="9" t="str">
        <f>IF(B12&gt;K7,CONCATENATE("Vdd over limit! ",K7,"W "),CONCATENATE(K7,"W"))</f>
        <v>0.5W</v>
      </c>
      <c r="F12" s="56" t="s">
        <v>10</v>
      </c>
      <c r="G12" s="50">
        <v>80</v>
      </c>
      <c r="H12" s="66" t="s">
        <v>43</v>
      </c>
      <c r="I12" s="66">
        <v>225</v>
      </c>
    </row>
    <row r="13" spans="1:7" ht="18" customHeight="1">
      <c r="A13" s="8" t="s">
        <v>19</v>
      </c>
      <c r="B13" s="41">
        <f>G8</f>
        <v>40</v>
      </c>
      <c r="C13" s="9" t="str">
        <f>IF(B13&lt;J8,CONCATENATE("Vdd under limit! ",J8,"W "),CONCATENATE(J8,"W"))</f>
        <v>0W</v>
      </c>
      <c r="D13" s="9" t="str">
        <f>IF(B13&gt;K8,CONCATENATE("Vdd over limit! ",K8,"W"),CONCATENATE(K8,"W"))</f>
        <v>Vdd over limit! 25W</v>
      </c>
      <c r="E13" s="46"/>
      <c r="F13" s="67" t="s">
        <v>22</v>
      </c>
      <c r="G13" s="42" t="s">
        <v>13</v>
      </c>
    </row>
    <row r="14" spans="1:8" ht="18" customHeight="1">
      <c r="A14" s="8" t="s">
        <v>20</v>
      </c>
      <c r="B14" s="41">
        <v>10</v>
      </c>
      <c r="C14" s="9" t="str">
        <f>IF(B14&lt;J9,CONCATENATE("Vdd under limit! ",J9,"yrs "),CONCATENATE(J9,"yrs"))</f>
        <v>7yrs</v>
      </c>
      <c r="D14" s="9" t="str">
        <f>IF(B14&gt;K9,CONCATENATE("Vdd over limit! ",K9,"yrs"),CONCATENATE(K9,"yrs"))</f>
        <v>30yrs</v>
      </c>
      <c r="E14" s="46"/>
      <c r="F14" s="64" t="s">
        <v>48</v>
      </c>
      <c r="G14" s="42">
        <f>G9*0.9</f>
        <v>3.24</v>
      </c>
      <c r="H14" s="42">
        <f>G9*1.1</f>
        <v>3.9600000000000004</v>
      </c>
    </row>
    <row r="15" spans="1:8" ht="18" customHeight="1">
      <c r="A15" s="17"/>
      <c r="B15" s="2"/>
      <c r="C15" s="18"/>
      <c r="D15" s="18"/>
      <c r="E15" s="46"/>
      <c r="F15" s="64" t="s">
        <v>49</v>
      </c>
      <c r="G15" s="42">
        <f>G10*0.9</f>
        <v>0.48600000000000004</v>
      </c>
      <c r="H15" s="42">
        <f>G10*1.1</f>
        <v>0.5940000000000001</v>
      </c>
    </row>
    <row r="16" spans="1:5" ht="18" customHeight="1">
      <c r="A16" s="6" t="s">
        <v>23</v>
      </c>
      <c r="B16" s="2"/>
      <c r="C16" s="2"/>
      <c r="D16" s="2"/>
      <c r="E16" s="46"/>
    </row>
    <row r="17" spans="1:8" ht="18" customHeight="1">
      <c r="A17" s="16" t="s">
        <v>24</v>
      </c>
      <c r="B17" s="7">
        <f>G9</f>
        <v>3.6</v>
      </c>
      <c r="C17" s="14"/>
      <c r="D17" s="14" t="s">
        <v>13</v>
      </c>
      <c r="E17" s="46"/>
      <c r="F17" s="64" t="s">
        <v>13</v>
      </c>
      <c r="G17" s="42" t="s">
        <v>13</v>
      </c>
      <c r="H17" s="42" t="s">
        <v>13</v>
      </c>
    </row>
    <row r="18" spans="1:5" ht="18" customHeight="1">
      <c r="A18" s="16" t="s">
        <v>25</v>
      </c>
      <c r="B18" s="7">
        <f>G10</f>
        <v>0.54</v>
      </c>
      <c r="C18" s="14"/>
      <c r="D18" s="14"/>
      <c r="E18" s="46"/>
    </row>
    <row r="19" spans="1:7" ht="18" customHeight="1">
      <c r="A19" s="19"/>
      <c r="B19" s="20"/>
      <c r="C19" s="18"/>
      <c r="D19" s="18"/>
      <c r="E19" s="46"/>
      <c r="G19" s="42">
        <f>10*LOG(G8/G7)</f>
        <v>28.86056647693163</v>
      </c>
    </row>
    <row r="20" spans="1:7" ht="18" customHeight="1">
      <c r="A20" s="23" t="s">
        <v>26</v>
      </c>
      <c r="B20" s="11"/>
      <c r="C20" s="11"/>
      <c r="D20" s="18"/>
      <c r="E20" s="46"/>
      <c r="F20" s="68"/>
      <c r="G20" s="42" t="s">
        <v>13</v>
      </c>
    </row>
    <row r="21" spans="1:6" ht="18" customHeight="1">
      <c r="A21" s="5" t="str">
        <f>CONCATENATE("When Tcase Temp = ",ROUND(I3,1),"°C")</f>
        <v>When Tcase Temp = 80°C</v>
      </c>
      <c r="B21" s="5" t="s">
        <v>27</v>
      </c>
      <c r="C21" s="5" t="s">
        <v>28</v>
      </c>
      <c r="D21" s="5" t="str">
        <f>IF(MAX(E22,E23)&gt;K3,CONCATENATE("If Tcase Temp = ",B8,"°C"),"Stage Over Temp?")</f>
        <v>Stage Over Temp?</v>
      </c>
      <c r="F21" s="68"/>
    </row>
    <row r="22" spans="1:6" ht="18" customHeight="1">
      <c r="A22" s="9" t="s">
        <v>29</v>
      </c>
      <c r="B22" s="3">
        <f>152000/(100000000*I5/G2)^2*EXP(0.66/0.0000863/(273+I3+I10*I4*I5))</f>
        <v>1343.413703315466</v>
      </c>
      <c r="C22" s="3">
        <f>I3+I10*I4*I5</f>
        <v>123.344</v>
      </c>
      <c r="D22" s="39" t="str">
        <f>IF(B8+I10*I4*I5&gt;K3,CONCATENATE(ROUND(B8+I10*I4*I5-K3,0),"°C ","Over Tj max."),"None")</f>
        <v>None</v>
      </c>
      <c r="E22" s="45" t="s">
        <v>41</v>
      </c>
      <c r="F22" s="68"/>
    </row>
    <row r="23" spans="1:7" ht="18" customHeight="1">
      <c r="A23" s="9" t="s">
        <v>30</v>
      </c>
      <c r="B23" s="3">
        <f>152000/(100000000*I6/G3)^2*EXP(0.66/0.0000863/(273+I3+I11*(I4*I6-I8)))</f>
        <v>1822.8386739448267</v>
      </c>
      <c r="C23" s="3">
        <f>I3+I11*(I4*I6-I8)</f>
        <v>117.7568</v>
      </c>
      <c r="D23" s="39" t="str">
        <f>IF(B8+I11*(I4*I6-I8)&gt;K3,CONCATENATE(ROUND(B8+I11*(I4*I6-I8)-K3,0),"°C ","Over Tj max."),"None")</f>
        <v>None</v>
      </c>
      <c r="E23" s="45" t="s">
        <v>41</v>
      </c>
      <c r="G23" s="69" t="s">
        <v>13</v>
      </c>
    </row>
    <row r="24" spans="1:4" ht="18" customHeight="1">
      <c r="A24" s="37" t="s">
        <v>31</v>
      </c>
      <c r="B24" s="15" t="s">
        <v>32</v>
      </c>
      <c r="C24" s="15" t="str">
        <f>CONCATENATE("Tj max Allowed ",I12," °C ")</f>
        <v>Tj max Allowed 225 °C </v>
      </c>
      <c r="D24" s="15" t="str">
        <f>CONCATENATE("Tj max Allowed ",I12," °C ")</f>
        <v>Tj max Allowed 225 °C </v>
      </c>
    </row>
    <row r="25" spans="1:5" ht="18" customHeight="1">
      <c r="A25" s="18" t="s">
        <v>13</v>
      </c>
      <c r="B25" s="1"/>
      <c r="D25" s="18"/>
      <c r="E25" s="47" t="s">
        <v>13</v>
      </c>
    </row>
    <row r="26" spans="1:5" ht="18" customHeight="1" thickBot="1">
      <c r="A26" s="24" t="s">
        <v>33</v>
      </c>
      <c r="B26" s="25"/>
      <c r="C26" s="25"/>
      <c r="D26" s="25"/>
      <c r="E26" s="46"/>
    </row>
    <row r="27" spans="1:6" ht="18" customHeight="1">
      <c r="A27" s="26" t="s">
        <v>34</v>
      </c>
      <c r="B27" s="27" t="str">
        <f>CONCATENATE(ROUND(MIN(B22,B23),0)," Years")</f>
        <v>1343 Years</v>
      </c>
      <c r="C27" s="28" t="s">
        <v>35</v>
      </c>
      <c r="D27" s="29" t="str">
        <f>CONCATENATE(" ",ROUND(I3,1)," °C ")</f>
        <v> 80 °C </v>
      </c>
      <c r="F27" s="68"/>
    </row>
    <row r="28" spans="1:6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3">
        <f>LOGNORMDIST(B14*365*24,LN(MIN(B22,B23)*365*24),0.8)*2*1000000000/8760/B14</f>
        <v>1.032083981615882E-05</v>
      </c>
      <c r="F28" s="68"/>
    </row>
    <row r="29" spans="1:6" ht="18" customHeight="1">
      <c r="A29" s="33" t="s">
        <v>38</v>
      </c>
      <c r="B29" s="34"/>
      <c r="C29" s="35"/>
      <c r="D29" s="36"/>
      <c r="F29" s="68"/>
    </row>
    <row r="30" spans="1:4" ht="18" customHeight="1">
      <c r="A30" s="33" t="s">
        <v>39</v>
      </c>
      <c r="B30" s="34"/>
      <c r="C30" s="35"/>
      <c r="D30" s="36"/>
    </row>
    <row r="31" spans="1:4" ht="18" customHeight="1">
      <c r="A31" s="38" t="s">
        <v>40</v>
      </c>
      <c r="B31" s="34"/>
      <c r="C31" s="35"/>
      <c r="D31" s="36"/>
    </row>
    <row r="32" spans="2:4" ht="18" customHeight="1">
      <c r="B32" s="21"/>
      <c r="C32" s="22"/>
      <c r="D32" s="22"/>
    </row>
    <row r="33" spans="1:5" ht="18" customHeight="1">
      <c r="A33" s="10">
        <f>IF(MAX(E22,E23)&gt;K3,CONCATENATE("Case Temperature was modified to ",ROUND(I3,1)," °C based on maximum die junction temperature allowed."),"")</f>
      </c>
      <c r="B33" s="11"/>
      <c r="C33" s="11"/>
      <c r="D33" s="11"/>
      <c r="E33" s="48"/>
    </row>
    <row r="34" spans="1:5" ht="18" customHeight="1">
      <c r="A34" s="12">
        <f>IF(MAX(E22,E23)&gt;K3,"Better Heatsink, Cooling Systems or Operating conditions are Necessary to Reduce the Case Temperature","")</f>
      </c>
      <c r="B34" s="40"/>
      <c r="C34" s="40"/>
      <c r="D34" s="40"/>
      <c r="E34" s="48"/>
    </row>
    <row r="35" ht="18" customHeight="1">
      <c r="E35" s="48"/>
    </row>
    <row r="36" spans="5:6" ht="18" customHeight="1">
      <c r="E36" s="48"/>
      <c r="F36" s="70" t="s">
        <v>13</v>
      </c>
    </row>
    <row r="37" spans="5:6" ht="15.75">
      <c r="E37" s="48"/>
      <c r="F37" s="70"/>
    </row>
    <row r="38" spans="5:6" ht="15.75">
      <c r="E38" s="48"/>
      <c r="F38" s="70"/>
    </row>
    <row r="39" ht="12.75">
      <c r="F39" s="70"/>
    </row>
    <row r="40" spans="2:6" ht="12.75">
      <c r="B40" t="s">
        <v>13</v>
      </c>
      <c r="F40" s="70"/>
    </row>
    <row r="41" spans="5:6" ht="15.75">
      <c r="E41" s="48"/>
      <c r="F41" s="70"/>
    </row>
    <row r="42" spans="5:6" ht="15.75">
      <c r="E42" s="48"/>
      <c r="F42" s="70"/>
    </row>
    <row r="43" spans="5:6" ht="15.75">
      <c r="E43" s="48"/>
      <c r="F43" s="70"/>
    </row>
    <row r="44" spans="5:6" ht="15.75">
      <c r="E44" s="48"/>
      <c r="F44" s="70"/>
    </row>
    <row r="45" spans="5:6" ht="15.75">
      <c r="E45" s="48"/>
      <c r="F45" s="70"/>
    </row>
    <row r="46" spans="5:6" ht="15.75">
      <c r="E46" s="48"/>
      <c r="F46" s="70"/>
    </row>
    <row r="47" spans="5:6" ht="15.75">
      <c r="E47" s="48"/>
      <c r="F47" s="70"/>
    </row>
    <row r="48" spans="5:6" ht="15.75">
      <c r="E48" s="48"/>
      <c r="F48" s="70"/>
    </row>
    <row r="49" spans="5:6" ht="15.75">
      <c r="E49" s="48"/>
      <c r="F49" s="70"/>
    </row>
    <row r="50" ht="12.75">
      <c r="F50" s="70"/>
    </row>
    <row r="51" spans="1:6" ht="15.75">
      <c r="A51" s="12"/>
      <c r="B51" s="11"/>
      <c r="C51" s="11"/>
      <c r="D51" s="11"/>
      <c r="E51" s="48"/>
      <c r="F51" s="70"/>
    </row>
    <row r="52" spans="4:6" ht="15.75">
      <c r="D52" s="11"/>
      <c r="E52" s="48"/>
      <c r="F52" s="70"/>
    </row>
    <row r="53" ht="12.75">
      <c r="D53" s="1"/>
    </row>
    <row r="54" ht="15">
      <c r="D54" s="4"/>
    </row>
    <row r="55" ht="15">
      <c r="D55" s="4"/>
    </row>
    <row r="57" ht="15">
      <c r="D57" s="4"/>
    </row>
    <row r="58" ht="15">
      <c r="D58" s="4"/>
    </row>
    <row r="60" ht="15">
      <c r="D60" s="4"/>
    </row>
    <row r="61" ht="15">
      <c r="D61" s="4"/>
    </row>
  </sheetData>
  <sheetProtection/>
  <printOptions/>
  <pageMargins left="0.75" right="0.75" top="1" bottom="1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zoomScalePageLayoutView="0" workbookViewId="0" topLeftCell="A1">
      <selection activeCell="E35" sqref="E35"/>
    </sheetView>
  </sheetViews>
  <sheetFormatPr defaultColWidth="9.00390625" defaultRowHeight="12.75"/>
  <cols>
    <col min="1" max="1" width="39.125" style="0" customWidth="1"/>
    <col min="2" max="2" width="26.625" style="0" customWidth="1"/>
    <col min="3" max="3" width="22.75390625" style="0" customWidth="1"/>
    <col min="4" max="4" width="22.375" style="0" customWidth="1"/>
    <col min="5" max="5" width="5.25390625" style="44" customWidth="1"/>
    <col min="6" max="6" width="18.00390625" style="42" customWidth="1"/>
    <col min="7" max="7" width="24.75390625" style="42" customWidth="1"/>
    <col min="8" max="8" width="21.875" style="42" customWidth="1"/>
    <col min="9" max="9" width="17.625" style="42" customWidth="1"/>
    <col min="10" max="10" width="9.125" style="42" customWidth="1"/>
    <col min="11" max="11" width="27.25390625" style="42" customWidth="1"/>
    <col min="12" max="17" width="9.125" style="42" customWidth="1"/>
  </cols>
  <sheetData>
    <row r="1" spans="1:11" ht="18" customHeight="1">
      <c r="A1" s="13" t="str">
        <f>CONCATENATE("Electromigration MTTF Calculations for Device ",G1," Rev. 0")</f>
        <v>Electromigration MTTF Calculations for Device MWE6IC9080N_CW 80W Rev. 0</v>
      </c>
      <c r="F1" s="49" t="s">
        <v>0</v>
      </c>
      <c r="G1" s="50" t="s">
        <v>50</v>
      </c>
      <c r="H1" s="51" t="s">
        <v>1</v>
      </c>
      <c r="I1" s="52"/>
      <c r="J1" s="52"/>
      <c r="K1" s="52"/>
    </row>
    <row r="2" spans="1:11" ht="18" customHeight="1">
      <c r="A2" s="6" t="s">
        <v>2</v>
      </c>
      <c r="F2" s="49" t="s">
        <v>3</v>
      </c>
      <c r="G2" s="49">
        <v>261</v>
      </c>
      <c r="H2" s="53" t="s">
        <v>4</v>
      </c>
      <c r="I2" s="53" t="s">
        <v>5</v>
      </c>
      <c r="J2" s="53" t="s">
        <v>6</v>
      </c>
      <c r="K2" s="53" t="s">
        <v>7</v>
      </c>
    </row>
    <row r="3" spans="1:11" ht="18" customHeight="1">
      <c r="A3" s="6" t="s">
        <v>8</v>
      </c>
      <c r="F3" s="49" t="s">
        <v>9</v>
      </c>
      <c r="G3" s="49">
        <v>2088</v>
      </c>
      <c r="H3" s="54" t="s">
        <v>10</v>
      </c>
      <c r="I3" s="55">
        <f>IF(MAX(E22,E23)&gt;K3,B8-(MAX(E22,E23)-K3),B8)</f>
        <v>80</v>
      </c>
      <c r="J3" s="56">
        <v>0</v>
      </c>
      <c r="K3" s="57">
        <f>G11</f>
        <v>150</v>
      </c>
    </row>
    <row r="4" spans="1:11" ht="18" customHeight="1">
      <c r="A4" s="14" t="s">
        <v>11</v>
      </c>
      <c r="F4" s="56" t="s">
        <v>12</v>
      </c>
      <c r="G4" s="58">
        <v>28</v>
      </c>
      <c r="H4" s="59" t="s">
        <v>12</v>
      </c>
      <c r="I4" s="53">
        <f aca="true" t="shared" si="0" ref="I4:I9">IF(B9&lt;J4,J4,IF(B9&gt;K4,K4,B9))</f>
        <v>28</v>
      </c>
      <c r="J4" s="56">
        <v>9</v>
      </c>
      <c r="K4" s="56">
        <v>32</v>
      </c>
    </row>
    <row r="5" spans="1:11" ht="18" customHeight="1">
      <c r="A5" s="14" t="s">
        <v>13</v>
      </c>
      <c r="F5" s="56" t="s">
        <v>14</v>
      </c>
      <c r="G5" s="58">
        <v>0.58</v>
      </c>
      <c r="H5" s="60" t="s">
        <v>14</v>
      </c>
      <c r="I5" s="71">
        <f t="shared" si="0"/>
        <v>0.58</v>
      </c>
      <c r="J5" s="61">
        <v>0.001</v>
      </c>
      <c r="K5" s="56">
        <v>0.8</v>
      </c>
    </row>
    <row r="6" spans="1:11" ht="18" customHeight="1">
      <c r="A6" s="6" t="s">
        <v>15</v>
      </c>
      <c r="F6" s="56" t="s">
        <v>16</v>
      </c>
      <c r="G6" s="49">
        <v>4.85</v>
      </c>
      <c r="H6" s="60" t="s">
        <v>16</v>
      </c>
      <c r="I6" s="53">
        <f t="shared" si="0"/>
        <v>4.85</v>
      </c>
      <c r="J6" s="61">
        <v>0.001</v>
      </c>
      <c r="K6" s="56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6" t="s">
        <v>18</v>
      </c>
      <c r="G7" s="62">
        <v>0.11</v>
      </c>
      <c r="H7" s="59" t="s">
        <v>18</v>
      </c>
      <c r="I7" s="53">
        <f t="shared" si="0"/>
        <v>0.11</v>
      </c>
      <c r="J7" s="63">
        <v>0</v>
      </c>
      <c r="K7" s="56">
        <v>0.5</v>
      </c>
    </row>
    <row r="8" spans="1:11" ht="18" customHeight="1">
      <c r="A8" s="8" t="s">
        <v>10</v>
      </c>
      <c r="B8" s="41">
        <f>G12</f>
        <v>80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150°C </v>
      </c>
      <c r="F8" s="56" t="s">
        <v>19</v>
      </c>
      <c r="G8" s="49">
        <v>80</v>
      </c>
      <c r="H8" s="59" t="s">
        <v>19</v>
      </c>
      <c r="I8" s="53">
        <f t="shared" si="0"/>
        <v>25</v>
      </c>
      <c r="J8" s="63">
        <v>0</v>
      </c>
      <c r="K8" s="56">
        <v>25</v>
      </c>
    </row>
    <row r="9" spans="1:11" ht="18" customHeight="1">
      <c r="A9" s="8" t="s">
        <v>12</v>
      </c>
      <c r="B9" s="41">
        <f>G4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44</v>
      </c>
      <c r="G9" s="58">
        <v>3.5</v>
      </c>
      <c r="H9" s="59" t="s">
        <v>20</v>
      </c>
      <c r="I9" s="53">
        <f t="shared" si="0"/>
        <v>10</v>
      </c>
      <c r="J9" s="63">
        <v>7</v>
      </c>
      <c r="K9" s="56">
        <v>30</v>
      </c>
    </row>
    <row r="10" spans="1:11" ht="18" customHeight="1">
      <c r="A10" s="8" t="s">
        <v>14</v>
      </c>
      <c r="B10" s="41">
        <f>G5</f>
        <v>0.58</v>
      </c>
      <c r="C10" s="9" t="str">
        <f>IF(B10&lt;J5,CONCATENATE("Id2 under limit! ",J5,"A "),CONCATENATE(J5,"A"))</f>
        <v>0.001A</v>
      </c>
      <c r="D10" s="9" t="str">
        <f>IF(B10&gt;K5,CONCATENATE("Id2 over Limit! ",K5,"A "),CONCATENATE(K5,"A"))</f>
        <v>0.8A</v>
      </c>
      <c r="F10" s="64" t="s">
        <v>45</v>
      </c>
      <c r="G10" s="58">
        <v>0.52</v>
      </c>
      <c r="H10" s="65" t="s">
        <v>46</v>
      </c>
      <c r="I10" s="53">
        <f>IF(B17&lt;J10,J10,IF(B17&gt;K10,K10,B17))</f>
        <v>3.5</v>
      </c>
      <c r="J10" s="56">
        <f>G14</f>
        <v>3.15</v>
      </c>
      <c r="K10" s="56">
        <f>H14</f>
        <v>3.8500000000000005</v>
      </c>
    </row>
    <row r="11" spans="1:11" ht="18" customHeight="1">
      <c r="A11" s="8" t="s">
        <v>16</v>
      </c>
      <c r="B11" s="41">
        <f>G6</f>
        <v>4.85</v>
      </c>
      <c r="C11" s="9" t="str">
        <f>IF(B11&lt;J6,CONCATENATE("Id3 under limit! ",J6,"A "),CONCATENATE(J6,"A"))</f>
        <v>0.001A</v>
      </c>
      <c r="D11" s="9" t="str">
        <f>IF(B11&gt;K6,CONCATENATE("Vdd over limit! ",K6,"A "),CONCATENATE(K6,"A"))</f>
        <v>8A</v>
      </c>
      <c r="F11" s="56" t="s">
        <v>21</v>
      </c>
      <c r="G11" s="50">
        <v>150</v>
      </c>
      <c r="H11" s="65" t="s">
        <v>47</v>
      </c>
      <c r="I11" s="53">
        <f>IF(B18&lt;J11,J11,IF(B18&gt;K11,K11,B18))</f>
        <v>0.52</v>
      </c>
      <c r="J11" s="56">
        <f>G15</f>
        <v>0.468</v>
      </c>
      <c r="K11" s="56">
        <f>H15</f>
        <v>0.5720000000000001</v>
      </c>
    </row>
    <row r="12" spans="1:9" ht="18" customHeight="1">
      <c r="A12" s="8" t="s">
        <v>18</v>
      </c>
      <c r="B12" s="41">
        <f>G7</f>
        <v>0.11</v>
      </c>
      <c r="C12" s="9" t="str">
        <f>IF(B12&lt;J7,CONCATENATE("Vdd under limit! ",J7,"W "),CONCATENATE(J7,"W"))</f>
        <v>0W</v>
      </c>
      <c r="D12" s="9" t="str">
        <f>IF(B12&gt;K7,CONCATENATE("Vdd over limit! ",K7,"W "),CONCATENATE(K7,"W"))</f>
        <v>0.5W</v>
      </c>
      <c r="F12" s="56" t="s">
        <v>10</v>
      </c>
      <c r="G12" s="50">
        <v>80</v>
      </c>
      <c r="H12" s="66" t="s">
        <v>43</v>
      </c>
      <c r="I12" s="66">
        <v>225</v>
      </c>
    </row>
    <row r="13" spans="1:7" ht="18" customHeight="1">
      <c r="A13" s="8" t="s">
        <v>19</v>
      </c>
      <c r="B13" s="41">
        <f>G8</f>
        <v>80</v>
      </c>
      <c r="C13" s="9" t="str">
        <f>IF(B13&lt;J8,CONCATENATE("Vdd under limit! ",J8,"W "),CONCATENATE(J8,"W"))</f>
        <v>0W</v>
      </c>
      <c r="D13" s="9" t="str">
        <f>IF(B13&gt;K8,CONCATENATE("Vdd over limit! ",K8,"W"),CONCATENATE(K8,"W"))</f>
        <v>Vdd over limit! 25W</v>
      </c>
      <c r="E13" s="46"/>
      <c r="F13" s="67" t="s">
        <v>22</v>
      </c>
      <c r="G13" s="42" t="s">
        <v>13</v>
      </c>
    </row>
    <row r="14" spans="1:8" ht="18" customHeight="1">
      <c r="A14" s="8" t="s">
        <v>20</v>
      </c>
      <c r="B14" s="41">
        <v>10</v>
      </c>
      <c r="C14" s="9" t="str">
        <f>IF(B14&lt;J9,CONCATENATE("Vdd under limit! ",J9,"yrs "),CONCATENATE(J9,"yrs"))</f>
        <v>7yrs</v>
      </c>
      <c r="D14" s="9" t="str">
        <f>IF(B14&gt;K9,CONCATENATE("Vdd over limit! ",K9,"yrs"),CONCATENATE(K9,"yrs"))</f>
        <v>30yrs</v>
      </c>
      <c r="E14" s="46"/>
      <c r="F14" s="64" t="s">
        <v>48</v>
      </c>
      <c r="G14" s="42">
        <f>G9*0.9</f>
        <v>3.15</v>
      </c>
      <c r="H14" s="42">
        <f>G9*1.1</f>
        <v>3.8500000000000005</v>
      </c>
    </row>
    <row r="15" spans="1:8" ht="18" customHeight="1">
      <c r="A15" s="17"/>
      <c r="B15" s="2"/>
      <c r="C15" s="18"/>
      <c r="D15" s="18"/>
      <c r="E15" s="46"/>
      <c r="F15" s="64" t="s">
        <v>49</v>
      </c>
      <c r="G15" s="42">
        <f>G10*0.9</f>
        <v>0.468</v>
      </c>
      <c r="H15" s="42">
        <f>G10*1.1</f>
        <v>0.5720000000000001</v>
      </c>
    </row>
    <row r="16" spans="1:5" ht="18" customHeight="1">
      <c r="A16" s="6" t="s">
        <v>23</v>
      </c>
      <c r="B16" s="2"/>
      <c r="C16" s="2"/>
      <c r="D16" s="2"/>
      <c r="E16" s="46"/>
    </row>
    <row r="17" spans="1:8" ht="18" customHeight="1">
      <c r="A17" s="16" t="s">
        <v>24</v>
      </c>
      <c r="B17" s="7">
        <f>G9</f>
        <v>3.5</v>
      </c>
      <c r="C17" s="14"/>
      <c r="D17" s="14" t="s">
        <v>13</v>
      </c>
      <c r="E17" s="46"/>
      <c r="F17" s="64" t="s">
        <v>13</v>
      </c>
      <c r="G17" s="42" t="s">
        <v>13</v>
      </c>
      <c r="H17" s="42" t="s">
        <v>13</v>
      </c>
    </row>
    <row r="18" spans="1:5" ht="18" customHeight="1">
      <c r="A18" s="16" t="s">
        <v>25</v>
      </c>
      <c r="B18" s="7">
        <f>G10</f>
        <v>0.52</v>
      </c>
      <c r="C18" s="14"/>
      <c r="D18" s="14"/>
      <c r="E18" s="46"/>
    </row>
    <row r="19" spans="1:7" ht="18" customHeight="1">
      <c r="A19" s="19"/>
      <c r="B19" s="20"/>
      <c r="C19" s="18"/>
      <c r="D19" s="18"/>
      <c r="E19" s="46"/>
      <c r="G19" s="42">
        <f>10*LOG(G8/G7)</f>
        <v>28.616973018337184</v>
      </c>
    </row>
    <row r="20" spans="1:7" ht="18" customHeight="1">
      <c r="A20" s="23" t="s">
        <v>26</v>
      </c>
      <c r="B20" s="11"/>
      <c r="C20" s="11"/>
      <c r="D20" s="18"/>
      <c r="E20" s="46"/>
      <c r="F20" s="68"/>
      <c r="G20" s="42" t="s">
        <v>13</v>
      </c>
    </row>
    <row r="21" spans="1:6" ht="18" customHeight="1">
      <c r="A21" s="5" t="str">
        <f>CONCATENATE("When Tcase Temp = ",ROUND(I3,1),"°C")</f>
        <v>When Tcase Temp = 80°C</v>
      </c>
      <c r="B21" s="5" t="s">
        <v>27</v>
      </c>
      <c r="C21" s="5" t="s">
        <v>28</v>
      </c>
      <c r="D21" s="5" t="str">
        <f>IF(MAX(E22,E23)&gt;K3,CONCATENATE("If Tcase Temp = ",B8,"°C"),"Stage Over Temp?")</f>
        <v>Stage Over Temp?</v>
      </c>
      <c r="F21" s="68"/>
    </row>
    <row r="22" spans="1:6" ht="18" customHeight="1">
      <c r="A22" s="9" t="s">
        <v>29</v>
      </c>
      <c r="B22" s="3">
        <f>152000/(100000000*I5/G2)^2*EXP(0.66/0.0000863/(273+I3+I10*I4*I5))</f>
        <v>391.1444827745366</v>
      </c>
      <c r="C22" s="3">
        <f>I3+I10*I4*I5</f>
        <v>136.84</v>
      </c>
      <c r="D22" s="39" t="str">
        <f>IF(B8+I10*I4*I5&gt;K3,CONCATENATE(ROUND(B8+I10*I4*I5-K3,0),"°C ","Over Tj max."),"None")</f>
        <v>None</v>
      </c>
      <c r="E22" s="45" t="s">
        <v>41</v>
      </c>
      <c r="F22" s="68"/>
    </row>
    <row r="23" spans="1:7" ht="18" customHeight="1">
      <c r="A23" s="9" t="s">
        <v>30</v>
      </c>
      <c r="B23" s="3">
        <f>152000/(100000000*I6/G3)^2*EXP(0.66/0.0000863/(273+I3+I11*(I4*I6-I8)))</f>
        <v>345.60042739093683</v>
      </c>
      <c r="C23" s="3">
        <f>I3+I11*(I4*I6-I8)</f>
        <v>137.61599999999999</v>
      </c>
      <c r="D23" s="39" t="str">
        <f>IF(B8+I11*(I4*I6-I8)&gt;K3,CONCATENATE(ROUND(B8+I11*(I4*I6-I8)-K3,0),"°C ","Over Tj max."),"None")</f>
        <v>None</v>
      </c>
      <c r="E23" s="45" t="s">
        <v>41</v>
      </c>
      <c r="G23" s="69" t="s">
        <v>13</v>
      </c>
    </row>
    <row r="24" spans="1:4" ht="18" customHeight="1">
      <c r="A24" s="37" t="s">
        <v>31</v>
      </c>
      <c r="B24" s="15" t="s">
        <v>32</v>
      </c>
      <c r="C24" s="15" t="str">
        <f>CONCATENATE("Tj max Allowed ",I12," °C ")</f>
        <v>Tj max Allowed 225 °C </v>
      </c>
      <c r="D24" s="15" t="str">
        <f>CONCATENATE("Tj max Allowed ",I12," °C ")</f>
        <v>Tj max Allowed 225 °C </v>
      </c>
    </row>
    <row r="25" spans="1:5" ht="18" customHeight="1">
      <c r="A25" s="18" t="s">
        <v>13</v>
      </c>
      <c r="B25" s="1"/>
      <c r="D25" s="18"/>
      <c r="E25" s="47" t="s">
        <v>13</v>
      </c>
    </row>
    <row r="26" spans="1:5" ht="18" customHeight="1" thickBot="1">
      <c r="A26" s="24" t="s">
        <v>33</v>
      </c>
      <c r="B26" s="25"/>
      <c r="C26" s="25"/>
      <c r="D26" s="25"/>
      <c r="E26" s="46"/>
    </row>
    <row r="27" spans="1:6" ht="18" customHeight="1">
      <c r="A27" s="26" t="s">
        <v>34</v>
      </c>
      <c r="B27" s="27" t="str">
        <f>CONCATENATE(ROUND(MIN(B22,B23),0)," Years")</f>
        <v>346 Years</v>
      </c>
      <c r="C27" s="28" t="s">
        <v>35</v>
      </c>
      <c r="D27" s="29" t="str">
        <f>CONCATENATE(" ",ROUND(I3,1)," °C ")</f>
        <v> 80 °C </v>
      </c>
      <c r="F27" s="68"/>
    </row>
    <row r="28" spans="1:6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3">
        <f>LOGNORMDIST(B14*365*24,LN(MIN(B22,B23)*365*24),0.8)*2*1000000000/8760/B14</f>
        <v>0.10838666721872359</v>
      </c>
      <c r="F28" s="68"/>
    </row>
    <row r="29" spans="1:6" ht="18" customHeight="1">
      <c r="A29" s="33" t="s">
        <v>38</v>
      </c>
      <c r="B29" s="34"/>
      <c r="C29" s="35"/>
      <c r="D29" s="36"/>
      <c r="F29" s="68"/>
    </row>
    <row r="30" spans="1:4" ht="18" customHeight="1">
      <c r="A30" s="33" t="s">
        <v>39</v>
      </c>
      <c r="B30" s="34"/>
      <c r="C30" s="35"/>
      <c r="D30" s="36"/>
    </row>
    <row r="31" spans="1:4" ht="18" customHeight="1">
      <c r="A31" s="38" t="s">
        <v>40</v>
      </c>
      <c r="B31" s="34"/>
      <c r="C31" s="35"/>
      <c r="D31" s="36"/>
    </row>
    <row r="32" spans="2:4" ht="18" customHeight="1">
      <c r="B32" s="21"/>
      <c r="C32" s="22"/>
      <c r="D32" s="22"/>
    </row>
    <row r="33" spans="1:5" ht="18" customHeight="1">
      <c r="A33" s="10">
        <f>IF(MAX(E22,E23)&gt;K3,CONCATENATE("Case Temperature was modified to ",ROUND(I3,1)," °C based on maximum die junction temperature allowed."),"")</f>
      </c>
      <c r="B33" s="11"/>
      <c r="C33" s="11"/>
      <c r="D33" s="11"/>
      <c r="E33" s="48"/>
    </row>
    <row r="34" spans="1:5" ht="18" customHeight="1">
      <c r="A34" s="12">
        <f>IF(MAX(E22,E23)&gt;K3,"Better Heatsink, Cooling Systems or Operating conditions are Necessary to Reduce the Case Temperature","")</f>
      </c>
      <c r="B34" s="40"/>
      <c r="C34" s="40"/>
      <c r="D34" s="40"/>
      <c r="E34" s="48"/>
    </row>
    <row r="35" ht="18" customHeight="1">
      <c r="E35" s="48"/>
    </row>
    <row r="36" spans="5:6" ht="18" customHeight="1">
      <c r="E36" s="48"/>
      <c r="F36" s="70" t="s">
        <v>13</v>
      </c>
    </row>
    <row r="37" spans="5:6" ht="15.75">
      <c r="E37" s="48"/>
      <c r="F37" s="70"/>
    </row>
    <row r="38" spans="5:6" ht="15.75">
      <c r="E38" s="48"/>
      <c r="F38" s="70"/>
    </row>
    <row r="39" ht="12.75">
      <c r="F39" s="70"/>
    </row>
    <row r="40" spans="2:6" ht="12.75">
      <c r="B40" t="s">
        <v>13</v>
      </c>
      <c r="F40" s="70"/>
    </row>
    <row r="41" spans="5:6" ht="15.75">
      <c r="E41" s="48"/>
      <c r="F41" s="70"/>
    </row>
    <row r="42" spans="5:6" ht="15.75">
      <c r="E42" s="48"/>
      <c r="F42" s="70"/>
    </row>
    <row r="43" spans="5:6" ht="15.75">
      <c r="E43" s="48"/>
      <c r="F43" s="70"/>
    </row>
    <row r="44" spans="5:6" ht="15.75">
      <c r="E44" s="48"/>
      <c r="F44" s="70"/>
    </row>
    <row r="45" spans="5:6" ht="15.75">
      <c r="E45" s="48"/>
      <c r="F45" s="70"/>
    </row>
    <row r="46" spans="5:6" ht="15.75">
      <c r="E46" s="48"/>
      <c r="F46" s="70"/>
    </row>
    <row r="47" spans="5:6" ht="15.75">
      <c r="E47" s="48"/>
      <c r="F47" s="70"/>
    </row>
    <row r="48" spans="5:6" ht="15.75">
      <c r="E48" s="48"/>
      <c r="F48" s="70"/>
    </row>
    <row r="49" spans="5:6" ht="15.75">
      <c r="E49" s="48"/>
      <c r="F49" s="70"/>
    </row>
    <row r="50" ht="12.75">
      <c r="F50" s="70"/>
    </row>
    <row r="51" spans="1:6" ht="15.75">
      <c r="A51" s="12"/>
      <c r="B51" s="11"/>
      <c r="C51" s="11"/>
      <c r="D51" s="11"/>
      <c r="E51" s="48"/>
      <c r="F51" s="70"/>
    </row>
    <row r="52" spans="4:6" ht="15.75">
      <c r="D52" s="11"/>
      <c r="E52" s="48"/>
      <c r="F52" s="70"/>
    </row>
    <row r="53" ht="12.75">
      <c r="D53" s="1"/>
    </row>
    <row r="54" ht="15">
      <c r="D54" s="4"/>
    </row>
    <row r="55" ht="15">
      <c r="D55" s="4"/>
    </row>
    <row r="57" ht="15">
      <c r="D57" s="4"/>
    </row>
    <row r="58" ht="15">
      <c r="D58" s="4"/>
    </row>
    <row r="60" ht="15">
      <c r="D60" s="4"/>
    </row>
    <row r="61" ht="15">
      <c r="D61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Ric Watkins</cp:lastModifiedBy>
  <cp:lastPrinted>2009-05-26T16:03:40Z</cp:lastPrinted>
  <dcterms:created xsi:type="dcterms:W3CDTF">2002-11-13T17:41:12Z</dcterms:created>
  <dcterms:modified xsi:type="dcterms:W3CDTF">2010-05-03T22:29:41Z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1373640287</vt:i4>
  </property>
  <property fmtid="{D5CDD505-2E9C-101B-9397-08002B2CF9AE}" pid="3" name="_NewReviewCycle">
    <vt:lpwstr/>
  </property>
  <property fmtid="{D5CDD505-2E9C-101B-9397-08002B2CF9AE}" pid="4" name="_EmailSubject">
    <vt:lpwstr>Two Stage MTTF</vt:lpwstr>
  </property>
  <property fmtid="{D5CDD505-2E9C-101B-9397-08002B2CF9AE}" pid="5" name="_AuthorEmail">
    <vt:lpwstr>James.Seto@freescale.com</vt:lpwstr>
  </property>
  <property fmtid="{D5CDD505-2E9C-101B-9397-08002B2CF9AE}" pid="6" name="_AuthorEmailDisplayName">
    <vt:lpwstr>Seto James-RP3555</vt:lpwstr>
  </property>
  <property fmtid="{D5CDD505-2E9C-101B-9397-08002B2CF9AE}" pid="7" name="_ReviewingToolsShownOnce">
    <vt:lpwstr/>
  </property>
</Properties>
</file>