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25" yWindow="90" windowWidth="16395" windowHeight="8100" tabRatio="720"/>
  </bookViews>
  <sheets>
    <sheet name="The Program" sheetId="2" r:id="rId1"/>
    <sheet name="CW_28W" sheetId="3" r:id="rId2"/>
    <sheet name="CW_100W" sheetId="7" r:id="rId3"/>
  </sheets>
  <calcPr calcId="125725"/>
</workbook>
</file>

<file path=xl/calcChain.xml><?xml version="1.0" encoding="utf-8"?>
<calcChain xmlns="http://schemas.openxmlformats.org/spreadsheetml/2006/main">
  <c r="G18" i="7"/>
  <c r="G18" i="3"/>
  <c r="K3" i="7"/>
  <c r="A31"/>
  <c r="A30"/>
  <c r="G4"/>
  <c r="B10"/>
  <c r="I5"/>
  <c r="B8"/>
  <c r="I3"/>
  <c r="B16"/>
  <c r="G16"/>
  <c r="G8"/>
  <c r="J9"/>
  <c r="H16"/>
  <c r="G9"/>
  <c r="K9"/>
  <c r="I9"/>
  <c r="B9"/>
  <c r="I4"/>
  <c r="B11"/>
  <c r="I6"/>
  <c r="B12"/>
  <c r="I7"/>
  <c r="B25"/>
  <c r="D24"/>
  <c r="D21"/>
  <c r="C21"/>
  <c r="D20"/>
  <c r="C20"/>
  <c r="G19"/>
  <c r="D19"/>
  <c r="A19"/>
  <c r="K16"/>
  <c r="J16"/>
  <c r="D13"/>
  <c r="C13"/>
  <c r="D12"/>
  <c r="C12"/>
  <c r="D11"/>
  <c r="C11"/>
  <c r="D10"/>
  <c r="C10"/>
  <c r="D9"/>
  <c r="C9"/>
  <c r="I8"/>
  <c r="D8"/>
  <c r="C8"/>
  <c r="A1"/>
  <c r="A1" i="3"/>
  <c r="G4"/>
  <c r="B10"/>
  <c r="I5"/>
  <c r="B12"/>
  <c r="I7"/>
  <c r="B16"/>
  <c r="G16"/>
  <c r="G8"/>
  <c r="J9"/>
  <c r="H16"/>
  <c r="G9"/>
  <c r="K9"/>
  <c r="I9"/>
  <c r="B8"/>
  <c r="B11"/>
  <c r="I6"/>
  <c r="G19"/>
  <c r="B9"/>
  <c r="I4"/>
  <c r="K3"/>
  <c r="I3" s="1"/>
  <c r="C20" s="1"/>
  <c r="D8"/>
  <c r="A31"/>
  <c r="A30"/>
  <c r="B25"/>
  <c r="D24"/>
  <c r="D21"/>
  <c r="C21"/>
  <c r="D20"/>
  <c r="D19"/>
  <c r="A19"/>
  <c r="K16"/>
  <c r="J16"/>
  <c r="D13"/>
  <c r="C13"/>
  <c r="D12"/>
  <c r="C12"/>
  <c r="D11"/>
  <c r="C11"/>
  <c r="D10"/>
  <c r="C10"/>
  <c r="D9"/>
  <c r="C9"/>
  <c r="I8"/>
  <c r="C8"/>
  <c r="B20" i="7" l="1"/>
  <c r="D25"/>
  <c r="B24"/>
  <c r="B20" i="3"/>
  <c r="D25" l="1"/>
  <c r="B24"/>
</calcChain>
</file>

<file path=xl/sharedStrings.xml><?xml version="1.0" encoding="utf-8"?>
<sst xmlns="http://schemas.openxmlformats.org/spreadsheetml/2006/main" count="116" uniqueCount="42">
  <si>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</si>
  <si>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</si>
  <si>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</si>
  <si>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</si>
  <si>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</si>
  <si>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</si>
  <si>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</si>
  <si>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</si>
  <si>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</si>
  <si>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</si>
  <si>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</si>
  <si>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</si>
  <si>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</si>
  <si>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</si>
  <si>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</si>
  <si>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</si>
  <si>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</si>
  <si>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</si>
  <si>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</si>
  <si>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</si>
  <si>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</si>
  <si>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</si>
  <si>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</si>
  <si>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</si>
  <si>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</si>
  <si>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</si>
  <si>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</si>
  <si>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</si>
  <si>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</si>
  <si>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</si>
  <si>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</si>
  <si>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</si>
  <si>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</si>
  <si>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</si>
  <si>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</si>
  <si>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</si>
  <si>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MRF8S9102N_100W CW</t>
  </si>
  <si>
    <t>MRF8S9102N_28W CW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</si>
  <si>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</si>
  <si>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</si>
  <si>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(°C/W)U</t>
    </r>
  </si>
  <si>
    <r>
      <t>F</t>
    </r>
    <r>
      <rPr>
        <b/>
        <sz val="10"/>
        <color theme="0"/>
        <rFont val="Arial"/>
        <family val="2"/>
      </rPr>
      <t>jc1 (°C/W)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</si>
</sst>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3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indexed="9"/>
      <name val="Geneva"/>
    </font>
    <font>
      <b/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b/>
      <sz val="10"/>
      <color indexed="12"/>
      <name val="Geneva"/>
    </font>
    <font>
      <sz val="8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2"/>
      <color theme="0"/>
      <name val="Geneva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0" applyFont="1"/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167" fontId="5" fillId="2" borderId="7" xfId="0" quotePrefix="1" applyNumberFormat="1" applyFont="1" applyFill="1" applyBorder="1" applyAlignment="1">
      <alignment horizontal="center"/>
    </xf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6" fillId="0" borderId="0" xfId="0" applyFont="1"/>
    <xf numFmtId="1" fontId="3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Border="1"/>
    <xf numFmtId="2" fontId="19" fillId="0" borderId="0" xfId="0" applyNumberFormat="1" applyFont="1"/>
    <xf numFmtId="164" fontId="19" fillId="0" borderId="0" xfId="0" applyNumberFormat="1" applyFont="1"/>
    <xf numFmtId="166" fontId="19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="75" zoomScaleNormal="75" workbookViewId="0">
      <selection activeCell="E34" sqref="E34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5.42578125" style="5" customWidth="1"/>
    <col min="6" max="6" width="18.140625" style="56" customWidth="1"/>
    <col min="7" max="7" width="24.7109375" style="56" customWidth="1"/>
    <col min="8" max="8" width="17.7109375" style="56" customWidth="1"/>
    <col min="9" max="9" width="13.5703125" style="56" customWidth="1"/>
    <col min="10" max="10" width="13.85546875" style="56" customWidth="1"/>
    <col min="11" max="11" width="26" style="56" customWidth="1"/>
    <col min="12" max="12" width="9.140625" style="56"/>
    <col min="13" max="17" width="9.140625" style="41"/>
  </cols>
  <sheetData>
    <row r="1" spans="1:11" ht="18" customHeight="1">
      <c r="A1" s="11" t="str">
        <f>CONCATENATE("Electromigration MTTF Calculations for Device ",G1,", Rev0")</f>
        <v>Electromigration MTTF Calculations for Device MRF8S9102N_28W CW, Rev0</v>
      </c>
      <c r="F1" s="52" t="s">
        <v>33</v>
      </c>
      <c r="G1" s="53" t="s">
        <v>37</v>
      </c>
      <c r="H1" s="54" t="s">
        <v>1</v>
      </c>
      <c r="I1" s="55"/>
      <c r="J1" s="55"/>
      <c r="K1" s="55"/>
    </row>
    <row r="2" spans="1:11" ht="18" customHeight="1">
      <c r="A2" s="5" t="s">
        <v>2</v>
      </c>
      <c r="F2" s="52" t="s">
        <v>34</v>
      </c>
      <c r="G2" s="53">
        <v>1935.8</v>
      </c>
      <c r="H2" s="57" t="s">
        <v>3</v>
      </c>
      <c r="I2" s="57" t="s">
        <v>4</v>
      </c>
      <c r="J2" s="57" t="s">
        <v>5</v>
      </c>
      <c r="K2" s="57" t="s">
        <v>6</v>
      </c>
    </row>
    <row r="3" spans="1:11" ht="18" customHeight="1">
      <c r="A3" s="5" t="s">
        <v>7</v>
      </c>
      <c r="F3" s="57" t="s">
        <v>10</v>
      </c>
      <c r="G3" s="53">
        <v>28</v>
      </c>
      <c r="H3" s="58" t="s">
        <v>8</v>
      </c>
      <c r="I3" s="59">
        <f>IF(G20&gt;K3, B8-(G20-K3  ),  B8)</f>
        <v>81</v>
      </c>
      <c r="J3" s="57">
        <v>0</v>
      </c>
      <c r="K3" s="60">
        <f>G10</f>
        <v>150</v>
      </c>
    </row>
    <row r="4" spans="1:11" ht="18" customHeight="1">
      <c r="A4" s="12" t="s">
        <v>9</v>
      </c>
      <c r="F4" s="57" t="s">
        <v>11</v>
      </c>
      <c r="G4" s="61">
        <f>G18</f>
        <v>3.0581039755351682</v>
      </c>
      <c r="H4" s="58" t="s">
        <v>10</v>
      </c>
      <c r="I4" s="59">
        <f>IF(B9&lt;J4,J4,IF(B9&gt;K4,K4,B9))</f>
        <v>28</v>
      </c>
      <c r="J4" s="57">
        <v>9</v>
      </c>
      <c r="K4" s="57">
        <v>60</v>
      </c>
    </row>
    <row r="5" spans="1:11" ht="18" customHeight="1">
      <c r="A5" s="12" t="s">
        <v>0</v>
      </c>
      <c r="F5" s="57" t="s">
        <v>13</v>
      </c>
      <c r="G5" s="61">
        <v>0.155</v>
      </c>
      <c r="H5" s="62" t="s">
        <v>11</v>
      </c>
      <c r="I5" s="63">
        <f>IF(B10&lt;J5,J5,IF(B10&gt;K5,K5,B10))</f>
        <v>3.0581039755351682</v>
      </c>
      <c r="J5" s="63">
        <v>1E-3</v>
      </c>
      <c r="K5" s="57">
        <v>35</v>
      </c>
    </row>
    <row r="6" spans="1:11" ht="18" customHeight="1">
      <c r="A6" s="5" t="s">
        <v>12</v>
      </c>
      <c r="F6" s="57" t="s">
        <v>15</v>
      </c>
      <c r="G6" s="53">
        <v>28</v>
      </c>
      <c r="H6" s="58" t="s">
        <v>13</v>
      </c>
      <c r="I6" s="57">
        <f>IF(B11&lt;J6,J6,IF(B11&gt;K6,K6,B11))</f>
        <v>0.155</v>
      </c>
      <c r="J6" s="64">
        <v>0</v>
      </c>
      <c r="K6" s="57">
        <v>15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5" t="s">
        <v>38</v>
      </c>
      <c r="G7" s="53">
        <v>0.63</v>
      </c>
      <c r="H7" s="58" t="s">
        <v>15</v>
      </c>
      <c r="I7" s="57">
        <f>IF(B12&lt;J7,J7,IF(B12&gt;K7,K7,B12))</f>
        <v>28</v>
      </c>
      <c r="J7" s="64">
        <v>0</v>
      </c>
      <c r="K7" s="57">
        <v>1500</v>
      </c>
    </row>
    <row r="8" spans="1:11" ht="18" customHeight="1">
      <c r="A8" s="7" t="s">
        <v>8</v>
      </c>
      <c r="B8" s="40">
        <f>G11</f>
        <v>81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5" t="s">
        <v>39</v>
      </c>
      <c r="G8" s="53">
        <f>G16</f>
        <v>0.56700000000000006</v>
      </c>
      <c r="H8" s="58" t="s">
        <v>16</v>
      </c>
      <c r="I8" s="57">
        <f>IF(B13&lt;J8,J8,IF(B13&gt;K8,K8,B13))</f>
        <v>10</v>
      </c>
      <c r="J8" s="64">
        <v>7</v>
      </c>
      <c r="K8" s="57">
        <v>30</v>
      </c>
    </row>
    <row r="9" spans="1:11" ht="18" customHeight="1">
      <c r="A9" s="7" t="s">
        <v>10</v>
      </c>
      <c r="B9" s="40">
        <f>G3</f>
        <v>28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5" t="s">
        <v>40</v>
      </c>
      <c r="G9" s="53">
        <f>H16</f>
        <v>0.69300000000000006</v>
      </c>
      <c r="H9" s="65" t="s">
        <v>41</v>
      </c>
      <c r="I9" s="57">
        <f>IF(B16&lt;J9,J9,IF(B16&gt;K9,K9,B16))</f>
        <v>0.63</v>
      </c>
      <c r="J9" s="57">
        <f>G8</f>
        <v>0.56700000000000006</v>
      </c>
      <c r="K9" s="57">
        <f>G9</f>
        <v>0.69300000000000006</v>
      </c>
    </row>
    <row r="10" spans="1:11" ht="18" customHeight="1">
      <c r="A10" s="7" t="s">
        <v>11</v>
      </c>
      <c r="B10" s="40">
        <f>G4</f>
        <v>3.0581039755351682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57" t="s">
        <v>35</v>
      </c>
      <c r="G10" s="53">
        <v>150</v>
      </c>
    </row>
    <row r="11" spans="1:11" ht="18" customHeight="1">
      <c r="A11" s="7" t="s">
        <v>13</v>
      </c>
      <c r="B11" s="40">
        <f>G5</f>
        <v>0.155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15W</v>
      </c>
      <c r="F11" s="57" t="s">
        <v>8</v>
      </c>
      <c r="G11" s="66">
        <v>81</v>
      </c>
    </row>
    <row r="12" spans="1:11" ht="18" customHeight="1">
      <c r="A12" s="7" t="s">
        <v>15</v>
      </c>
      <c r="B12" s="40">
        <f>G6</f>
        <v>28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8"/>
      <c r="G12" s="66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7"/>
      <c r="G13" s="56">
        <v>26.7</v>
      </c>
    </row>
    <row r="14" spans="1:11" ht="18" customHeight="1">
      <c r="A14" s="15"/>
      <c r="B14" s="2"/>
      <c r="C14" s="16"/>
      <c r="D14" s="16"/>
      <c r="E14" s="48"/>
      <c r="F14" s="67"/>
      <c r="G14" s="56">
        <v>18.600000000000001</v>
      </c>
    </row>
    <row r="15" spans="1:11" ht="18" customHeight="1">
      <c r="A15" s="5" t="s">
        <v>17</v>
      </c>
      <c r="B15" s="2"/>
      <c r="C15" s="33"/>
      <c r="D15" s="33"/>
      <c r="E15" s="48"/>
      <c r="F15" s="67"/>
    </row>
    <row r="16" spans="1:11" ht="18" customHeight="1">
      <c r="A16" s="14" t="s">
        <v>18</v>
      </c>
      <c r="B16" s="6">
        <f>G7</f>
        <v>0.63</v>
      </c>
      <c r="E16" s="48"/>
      <c r="F16" s="67"/>
      <c r="G16" s="56">
        <f>G7*0.9</f>
        <v>0.56700000000000006</v>
      </c>
      <c r="H16" s="56">
        <f>G7*1.1</f>
        <v>0.69300000000000006</v>
      </c>
      <c r="J16" s="57" t="str">
        <f>IF(B16&lt;J9, CONCATENATE("Under limit! ",J9,"°C/W "),CONCATENATE(J9," °C/W"))</f>
        <v>0.567 °C/W</v>
      </c>
      <c r="K16" s="57" t="str">
        <f>IF(B16&gt;K9, CONCATENATE("Over limit! ",K9,"°C/W"),CONCATENATE(K9,"°C/W"))</f>
        <v>0.693°C/W</v>
      </c>
    </row>
    <row r="17" spans="1:7" ht="18" customHeight="1">
      <c r="A17" s="17"/>
      <c r="B17" s="18"/>
      <c r="C17" s="34"/>
      <c r="D17" s="34"/>
      <c r="E17" s="48"/>
      <c r="F17" s="67"/>
    </row>
    <row r="18" spans="1:7" ht="18" customHeight="1">
      <c r="A18" s="21" t="s">
        <v>19</v>
      </c>
      <c r="B18" s="9"/>
      <c r="C18" s="9"/>
      <c r="D18" s="16"/>
      <c r="E18" s="48"/>
      <c r="F18" s="67"/>
      <c r="G18" s="68">
        <f>G6/G3/0.327</f>
        <v>3.0581039755351682</v>
      </c>
    </row>
    <row r="19" spans="1:7" ht="18" customHeight="1">
      <c r="A19" s="4" t="str">
        <f>CONCATENATE("When Tcase Temp = ", ROUND(I3, 1), "°C")</f>
        <v>When Tcase Temp = 81°C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  <c r="G19" s="69">
        <f>10*LOG(G6/G5)</f>
        <v>22.568263331719276</v>
      </c>
    </row>
    <row r="20" spans="1:7" ht="18" customHeight="1">
      <c r="A20" s="16" t="s">
        <v>22</v>
      </c>
      <c r="B20" s="51">
        <f>152000/(100000000*I5/G2)^2*EXP(0.66/0.0000863/(273+I3+I9*(I4*I5+I6-I7)))</f>
        <v>1959.8131552884308</v>
      </c>
      <c r="C20" s="44">
        <f>I3+I9*(I4*I5+I6-I7)</f>
        <v>117.40260412844037</v>
      </c>
      <c r="D20" s="38" t="str">
        <f>IF(B8+I9*(I4*I5+I6-I7)&gt;K3, CONCATENATE(ROUND(B8+I9*(I4*I5+I6-I7)-K3,0),"°C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",K3, " °C ")</f>
        <v xml:space="preserve">Tj max Allowed 150 °C </v>
      </c>
      <c r="D21" s="13" t="str">
        <f>CONCATENATE("Tj max Allowed ",K3, " °C ")</f>
        <v xml:space="preserve">Tj max Allowed 150 °C </v>
      </c>
      <c r="F21" s="67"/>
    </row>
    <row r="22" spans="1:7" ht="18" customHeight="1">
      <c r="A22" s="35" t="s">
        <v>0</v>
      </c>
      <c r="B22" s="1"/>
      <c r="D22" s="16"/>
      <c r="E22" s="47" t="s">
        <v>0</v>
      </c>
      <c r="F22" s="67"/>
    </row>
    <row r="23" spans="1:7" ht="18" customHeight="1" thickBot="1">
      <c r="A23" s="22" t="s">
        <v>25</v>
      </c>
      <c r="B23" s="23"/>
      <c r="C23" s="23"/>
      <c r="D23" s="23"/>
      <c r="E23" s="48"/>
      <c r="F23" s="67"/>
      <c r="G23" s="68"/>
    </row>
    <row r="24" spans="1:7" ht="18" customHeight="1">
      <c r="A24" s="24" t="s">
        <v>26</v>
      </c>
      <c r="B24" s="25" t="str">
        <f>CONCATENATE(ROUND(B20,0), " Years")</f>
        <v>1960 Years</v>
      </c>
      <c r="C24" s="42" t="s">
        <v>27</v>
      </c>
      <c r="D24" s="26" t="str">
        <f>CONCATENATE(" ",ROUND(I3, 1), " °C ")</f>
        <v xml:space="preserve"> 81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4.7726094227807589E-7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7" t="s">
        <v>0</v>
      </c>
    </row>
    <row r="32" spans="1:7" ht="15.75">
      <c r="A32" s="10"/>
      <c r="B32" s="39"/>
      <c r="C32" s="39"/>
      <c r="D32" s="39"/>
      <c r="E32" s="49"/>
      <c r="F32" s="67"/>
    </row>
    <row r="33" spans="1:6" ht="15.75">
      <c r="E33" s="49"/>
      <c r="F33" s="67"/>
    </row>
    <row r="34" spans="1:6" ht="15.75">
      <c r="E34" s="49"/>
      <c r="F34" s="67"/>
    </row>
    <row r="35" spans="1:6" ht="15.75">
      <c r="E35" s="49"/>
      <c r="F35" s="67"/>
    </row>
    <row r="36" spans="1:6" ht="15.75">
      <c r="E36" s="49"/>
      <c r="F36" s="67"/>
    </row>
    <row r="37" spans="1:6" ht="15.75">
      <c r="E37" s="49"/>
      <c r="F37" s="67"/>
    </row>
    <row r="38" spans="1:6" ht="15.75">
      <c r="E38" s="49"/>
      <c r="F38" s="67"/>
    </row>
    <row r="39" spans="1:6" ht="15.75">
      <c r="E39" s="49"/>
      <c r="F39" s="67"/>
    </row>
    <row r="40" spans="1:6" ht="15.75">
      <c r="E40" s="49"/>
      <c r="F40" s="67"/>
    </row>
    <row r="41" spans="1:6" ht="15.75">
      <c r="E41" s="49"/>
      <c r="F41" s="67"/>
    </row>
    <row r="42" spans="1:6" ht="15.75">
      <c r="A42" s="10"/>
      <c r="B42" s="9"/>
      <c r="C42" s="9"/>
      <c r="D42" s="9"/>
      <c r="E42" s="49"/>
      <c r="F42" s="67"/>
    </row>
    <row r="43" spans="1:6" ht="15.75">
      <c r="D43" s="9"/>
      <c r="E43" s="49"/>
      <c r="F43" s="67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="75" zoomScaleNormal="75" workbookViewId="0">
      <selection activeCell="E34" sqref="E34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5.42578125" style="5" customWidth="1"/>
    <col min="6" max="6" width="18.140625" style="56" customWidth="1"/>
    <col min="7" max="7" width="24.7109375" style="56" customWidth="1"/>
    <col min="8" max="8" width="17.7109375" style="56" customWidth="1"/>
    <col min="9" max="9" width="13.5703125" style="56" customWidth="1"/>
    <col min="10" max="10" width="13.85546875" style="56" customWidth="1"/>
    <col min="11" max="11" width="26" style="56" customWidth="1"/>
    <col min="12" max="12" width="9.140625" style="50"/>
    <col min="13" max="17" width="9.140625" style="41"/>
  </cols>
  <sheetData>
    <row r="1" spans="1:11" ht="18" customHeight="1">
      <c r="A1" s="11" t="str">
        <f>CONCATENATE("Electromigration MTTF Calculations for Device ",G1,", Rev0")</f>
        <v>Electromigration MTTF Calculations for Device MRF8S9102N_100W CW, Rev0</v>
      </c>
      <c r="F1" s="52" t="s">
        <v>33</v>
      </c>
      <c r="G1" s="53" t="s">
        <v>36</v>
      </c>
      <c r="H1" s="54" t="s">
        <v>1</v>
      </c>
      <c r="I1" s="55"/>
      <c r="J1" s="55"/>
      <c r="K1" s="55"/>
    </row>
    <row r="2" spans="1:11" ht="18" customHeight="1">
      <c r="A2" s="5" t="s">
        <v>2</v>
      </c>
      <c r="F2" s="52" t="s">
        <v>34</v>
      </c>
      <c r="G2" s="53">
        <v>1935.8</v>
      </c>
      <c r="H2" s="57" t="s">
        <v>3</v>
      </c>
      <c r="I2" s="57" t="s">
        <v>4</v>
      </c>
      <c r="J2" s="57" t="s">
        <v>5</v>
      </c>
      <c r="K2" s="57" t="s">
        <v>6</v>
      </c>
    </row>
    <row r="3" spans="1:11" ht="18" customHeight="1">
      <c r="A3" s="5" t="s">
        <v>7</v>
      </c>
      <c r="F3" s="57" t="s">
        <v>10</v>
      </c>
      <c r="G3" s="53">
        <v>28</v>
      </c>
      <c r="H3" s="58" t="s">
        <v>8</v>
      </c>
      <c r="I3" s="59">
        <f>IF(G20&gt;K3, B8-(G20-K3  ),  B8)</f>
        <v>80</v>
      </c>
      <c r="J3" s="57">
        <v>0</v>
      </c>
      <c r="K3" s="60">
        <f>G10</f>
        <v>150</v>
      </c>
    </row>
    <row r="4" spans="1:11" ht="18" customHeight="1">
      <c r="A4" s="12" t="s">
        <v>9</v>
      </c>
      <c r="F4" s="57" t="s">
        <v>11</v>
      </c>
      <c r="G4" s="71">
        <f>G18</f>
        <v>5.8452186111760582</v>
      </c>
      <c r="H4" s="58" t="s">
        <v>10</v>
      </c>
      <c r="I4" s="59">
        <f>IF(B9&lt;J4,J4,IF(B9&gt;K4,K4,B9))</f>
        <v>28</v>
      </c>
      <c r="J4" s="57">
        <v>9</v>
      </c>
      <c r="K4" s="57">
        <v>60</v>
      </c>
    </row>
    <row r="5" spans="1:11" ht="18" customHeight="1">
      <c r="A5" s="12" t="s">
        <v>0</v>
      </c>
      <c r="F5" s="57" t="s">
        <v>13</v>
      </c>
      <c r="G5" s="71">
        <v>0.59</v>
      </c>
      <c r="H5" s="62" t="s">
        <v>11</v>
      </c>
      <c r="I5" s="63">
        <f>IF(B10&lt;J5,J5,IF(B10&gt;K5,K5,B10))</f>
        <v>5.8452186111760582</v>
      </c>
      <c r="J5" s="63">
        <v>1E-3</v>
      </c>
      <c r="K5" s="57">
        <v>35</v>
      </c>
    </row>
    <row r="6" spans="1:11" ht="18" customHeight="1">
      <c r="A6" s="5" t="s">
        <v>12</v>
      </c>
      <c r="F6" s="57" t="s">
        <v>15</v>
      </c>
      <c r="G6" s="53">
        <v>100</v>
      </c>
      <c r="H6" s="58" t="s">
        <v>13</v>
      </c>
      <c r="I6" s="57">
        <f>IF(B11&lt;J6,J6,IF(B11&gt;K6,K6,B11))</f>
        <v>0.59</v>
      </c>
      <c r="J6" s="64">
        <v>0</v>
      </c>
      <c r="K6" s="57">
        <v>15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5" t="s">
        <v>38</v>
      </c>
      <c r="G7" s="53">
        <v>0.57999999999999996</v>
      </c>
      <c r="H7" s="58" t="s">
        <v>15</v>
      </c>
      <c r="I7" s="57">
        <f>IF(B12&lt;J7,J7,IF(B12&gt;K7,K7,B12))</f>
        <v>100</v>
      </c>
      <c r="J7" s="64">
        <v>0</v>
      </c>
      <c r="K7" s="57">
        <v>1500</v>
      </c>
    </row>
    <row r="8" spans="1:11" ht="18" customHeight="1">
      <c r="A8" s="7" t="s">
        <v>8</v>
      </c>
      <c r="B8" s="40">
        <f>G11</f>
        <v>80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5" t="s">
        <v>39</v>
      </c>
      <c r="G8" s="53">
        <f>G16</f>
        <v>0.52200000000000002</v>
      </c>
      <c r="H8" s="58" t="s">
        <v>16</v>
      </c>
      <c r="I8" s="57">
        <f>IF(B13&lt;J8,J8,IF(B13&gt;K8,K8,B13))</f>
        <v>10</v>
      </c>
      <c r="J8" s="64">
        <v>7</v>
      </c>
      <c r="K8" s="57">
        <v>30</v>
      </c>
    </row>
    <row r="9" spans="1:11" ht="18" customHeight="1">
      <c r="A9" s="7" t="s">
        <v>10</v>
      </c>
      <c r="B9" s="40">
        <f>G3</f>
        <v>28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5" t="s">
        <v>40</v>
      </c>
      <c r="G9" s="53">
        <f>H16</f>
        <v>0.63800000000000001</v>
      </c>
      <c r="H9" s="65" t="s">
        <v>41</v>
      </c>
      <c r="I9" s="57">
        <f>IF(B16&lt;J9,J9,IF(B16&gt;K9,K9,B16))</f>
        <v>0.57999999999999996</v>
      </c>
      <c r="J9" s="57">
        <f>G8</f>
        <v>0.52200000000000002</v>
      </c>
      <c r="K9" s="57">
        <f>G9</f>
        <v>0.63800000000000001</v>
      </c>
    </row>
    <row r="10" spans="1:11" ht="18" customHeight="1">
      <c r="A10" s="7" t="s">
        <v>11</v>
      </c>
      <c r="B10" s="40">
        <f>G4</f>
        <v>5.8452186111760582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57" t="s">
        <v>35</v>
      </c>
      <c r="G10" s="53">
        <v>150</v>
      </c>
    </row>
    <row r="11" spans="1:11" ht="18" customHeight="1">
      <c r="A11" s="7" t="s">
        <v>13</v>
      </c>
      <c r="B11" s="40">
        <f>G5</f>
        <v>0.59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15W</v>
      </c>
      <c r="F11" s="57" t="s">
        <v>8</v>
      </c>
      <c r="G11" s="66">
        <v>80</v>
      </c>
    </row>
    <row r="12" spans="1:11" ht="18" customHeight="1">
      <c r="A12" s="7" t="s">
        <v>15</v>
      </c>
      <c r="B12" s="40">
        <f>G6</f>
        <v>100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8"/>
      <c r="G12" s="66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7"/>
      <c r="G13" s="56">
        <v>26.7</v>
      </c>
    </row>
    <row r="14" spans="1:11" ht="18" customHeight="1">
      <c r="A14" s="15"/>
      <c r="B14" s="2"/>
      <c r="C14" s="16"/>
      <c r="D14" s="16"/>
      <c r="E14" s="48"/>
      <c r="F14" s="67"/>
      <c r="G14" s="56">
        <v>18.600000000000001</v>
      </c>
    </row>
    <row r="15" spans="1:11" ht="18" customHeight="1">
      <c r="A15" s="5" t="s">
        <v>17</v>
      </c>
      <c r="B15" s="2"/>
      <c r="C15" s="33"/>
      <c r="D15" s="33"/>
      <c r="E15" s="48"/>
      <c r="F15" s="67"/>
    </row>
    <row r="16" spans="1:11" ht="18" customHeight="1">
      <c r="A16" s="14" t="s">
        <v>18</v>
      </c>
      <c r="B16" s="6">
        <f>G7</f>
        <v>0.57999999999999996</v>
      </c>
      <c r="E16" s="48"/>
      <c r="F16" s="67"/>
      <c r="G16" s="56">
        <f>G7*0.9</f>
        <v>0.52200000000000002</v>
      </c>
      <c r="H16" s="56">
        <f>G7*1.1</f>
        <v>0.63800000000000001</v>
      </c>
      <c r="J16" s="57" t="str">
        <f>IF(B16&lt;J9, CONCATENATE("Under limit! ",J9,"°C/W "),CONCATENATE(J9," °C/W"))</f>
        <v>0.522 °C/W</v>
      </c>
      <c r="K16" s="57" t="str">
        <f>IF(B16&gt;K9, CONCATENATE("Over limit! ",K9,"°C/W"),CONCATENATE(K9,"°C/W"))</f>
        <v>0.638°C/W</v>
      </c>
    </row>
    <row r="17" spans="1:7" ht="18" customHeight="1">
      <c r="A17" s="17"/>
      <c r="B17" s="18"/>
      <c r="C17" s="34"/>
      <c r="D17" s="34"/>
      <c r="E17" s="48"/>
      <c r="F17" s="67"/>
    </row>
    <row r="18" spans="1:7" ht="18" customHeight="1">
      <c r="A18" s="21" t="s">
        <v>19</v>
      </c>
      <c r="B18" s="9"/>
      <c r="C18" s="9"/>
      <c r="D18" s="16"/>
      <c r="E18" s="48"/>
      <c r="F18" s="67"/>
      <c r="G18" s="68">
        <f>G6/G3/0.611</f>
        <v>5.8452186111760582</v>
      </c>
    </row>
    <row r="19" spans="1:7" ht="18" customHeight="1">
      <c r="A19" s="4" t="str">
        <f>CONCATENATE("When Tcase Temp = ", ROUND(I3, 1), "°C")</f>
        <v>When Tcase Temp = 80°C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  <c r="G19" s="69">
        <f>10*LOG(G6/G5)</f>
        <v>22.291479883578557</v>
      </c>
    </row>
    <row r="20" spans="1:7" ht="18" customHeight="1">
      <c r="A20" s="16" t="s">
        <v>22</v>
      </c>
      <c r="B20" s="51">
        <f>152000/(100000000*I5/G2)^2*EXP(0.66/0.0000863/(273+I3+I9*(I4*I5+I6-I7)))</f>
        <v>540.05739603274799</v>
      </c>
      <c r="C20" s="44">
        <f>I3+I9*(I4*I5+I6-I7)</f>
        <v>117.26855024549918</v>
      </c>
      <c r="D20" s="38" t="str">
        <f>IF(B8+I9*(I4*I5+I6-I7)&gt;K3, CONCATENATE(ROUND(B8+I9*(I4*I5+I6-I7)-K3,0),"°C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",K3, " °C ")</f>
        <v xml:space="preserve">Tj max Allowed 150 °C </v>
      </c>
      <c r="D21" s="13" t="str">
        <f>CONCATENATE("Tj max Allowed ",K3, " °C ")</f>
        <v xml:space="preserve">Tj max Allowed 150 °C </v>
      </c>
      <c r="F21" s="67"/>
    </row>
    <row r="22" spans="1:7" ht="18" customHeight="1">
      <c r="A22" s="35" t="s">
        <v>0</v>
      </c>
      <c r="B22" s="1"/>
      <c r="D22" s="16"/>
      <c r="E22" s="47" t="s">
        <v>0</v>
      </c>
      <c r="F22" s="67"/>
    </row>
    <row r="23" spans="1:7" ht="18" customHeight="1" thickBot="1">
      <c r="A23" s="22" t="s">
        <v>25</v>
      </c>
      <c r="B23" s="23"/>
      <c r="C23" s="23"/>
      <c r="D23" s="23"/>
      <c r="E23" s="48"/>
      <c r="F23" s="67"/>
      <c r="G23" s="68"/>
    </row>
    <row r="24" spans="1:7" ht="18" customHeight="1">
      <c r="A24" s="24" t="s">
        <v>26</v>
      </c>
      <c r="B24" s="25" t="str">
        <f>CONCATENATE(ROUND(B20,0), " Years")</f>
        <v>540 Years</v>
      </c>
      <c r="C24" s="42" t="s">
        <v>27</v>
      </c>
      <c r="D24" s="26" t="str">
        <f>CONCATENATE(" ",ROUND(I3, 1), " °C ")</f>
        <v xml:space="preserve"> 80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7.0235654659064322E-3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7" t="s">
        <v>0</v>
      </c>
    </row>
    <row r="32" spans="1:7" ht="15.75">
      <c r="A32" s="10"/>
      <c r="B32" s="39"/>
      <c r="C32" s="39"/>
      <c r="D32" s="39"/>
      <c r="E32" s="49"/>
      <c r="F32" s="67"/>
    </row>
    <row r="33" spans="1:6" ht="15.75">
      <c r="E33" s="49"/>
      <c r="F33" s="67"/>
    </row>
    <row r="34" spans="1:6" ht="15.75">
      <c r="E34" s="49"/>
      <c r="F34" s="67"/>
    </row>
    <row r="35" spans="1:6" ht="15.75">
      <c r="E35" s="49"/>
      <c r="F35" s="67"/>
    </row>
    <row r="36" spans="1:6" ht="15.75">
      <c r="E36" s="49"/>
      <c r="F36" s="67"/>
    </row>
    <row r="37" spans="1:6" ht="15.75">
      <c r="E37" s="49"/>
      <c r="F37" s="67"/>
    </row>
    <row r="38" spans="1:6" ht="15.75">
      <c r="E38" s="49"/>
      <c r="F38" s="67"/>
    </row>
    <row r="39" spans="1:6" ht="15.75">
      <c r="E39" s="49"/>
      <c r="F39" s="67"/>
    </row>
    <row r="40" spans="1:6" ht="15.75">
      <c r="E40" s="49"/>
      <c r="F40" s="67"/>
    </row>
    <row r="41" spans="1:6" ht="15.75">
      <c r="E41" s="49"/>
      <c r="F41" s="67"/>
    </row>
    <row r="42" spans="1:6" ht="15.75">
      <c r="A42" s="10"/>
      <c r="B42" s="9"/>
      <c r="C42" s="9"/>
      <c r="D42" s="9"/>
      <c r="E42" s="49"/>
      <c r="F42" s="67"/>
    </row>
    <row r="43" spans="1:6" ht="15.75">
      <c r="D43" s="9"/>
      <c r="E43" s="49"/>
      <c r="F43" s="67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phoneticPr fontId="17" type="noConversion"/>
  <pageMargins left="0.75" right="0.75" top="1" bottom="1" header="0.5" footer="0.5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CW_28W</vt:lpstr>
      <vt:lpstr>CW_100W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 MTTF Calculations 12/10/98</dc:title>
  <dc:creator>Wayne Burger</dc:creator>
  <cp:lastModifiedBy>Ric Watkins</cp:lastModifiedBy>
  <cp:lastPrinted>2009-05-26T15:58:59Z</cp:lastPrinted>
  <dcterms:created xsi:type="dcterms:W3CDTF">2002-11-13T17:41:12Z</dcterms:created>
  <dcterms:modified xsi:type="dcterms:W3CDTF">2011-02-10T23:31:48Z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