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16380" windowHeight="7320" tabRatio="643" activeTab="0"/>
  </bookViews>
  <sheets>
    <sheet name="The Program" sheetId="1" r:id="rId1"/>
    <sheet name="CW_300W" sheetId="2" r:id="rId2"/>
    <sheet name="CW_96W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<sst xmlns="http://schemas.openxmlformats.org/spreadsheetml/2006/main" count="116" uniqueCount="42">
  <si>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</si>
  <si>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</si>
  <si>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</si>
  <si>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</si>
  <si>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</si>
  <si>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</si>
  <si>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</si>
  <si>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</si>
  <si>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</si>
  <si>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</si>
  <si>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</si>
  <si>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</si>
  <si>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</si>
  <si>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</si>
  <si>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</si>
  <si>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</si>
  <si>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</si>
  <si>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</si>
  <si>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</si>
  <si>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</si>
  <si>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</si>
  <si>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</si>
  <si>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</si>
  <si>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</si>
  <si>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</si>
  <si>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</si>
  <si>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</si>
  <si>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</si>
  <si>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</si>
  <si>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</si>
  <si>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</si>
  <si>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</si>
  <si>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</si>
  <si>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</si>
  <si>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</si>
  <si>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</si>
  <si>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MRF8P8300H_300W</t>
  </si>
  <si>
    <t>MRF8P8300H_96W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</si>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</sst>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[$-409]h:mm:ss\ AM/PM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sz val="8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Geneva"/>
      <family val="0"/>
    </font>
    <font>
      <b/>
      <sz val="10"/>
      <color indexed="9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Geneva"/>
      <family val="2"/>
    </font>
    <font>
      <b/>
      <sz val="12"/>
      <color theme="0"/>
      <name val="Geneva"/>
      <family val="0"/>
    </font>
    <font>
      <sz val="10"/>
      <color theme="0"/>
      <name val="Geneva"/>
      <family val="0"/>
    </font>
    <font>
      <b/>
      <sz val="10"/>
      <color theme="0"/>
      <name val="Arial"/>
      <family val="2"/>
    </font>
    <font>
      <b/>
      <sz val="10"/>
      <color theme="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70" fontId="6" fillId="33" borderId="16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left"/>
    </xf>
    <xf numFmtId="1" fontId="56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top" wrapText="1"/>
    </xf>
    <xf numFmtId="164" fontId="55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Border="1" applyAlignment="1">
      <alignment horizontal="center"/>
    </xf>
    <xf numFmtId="167" fontId="55" fillId="0" borderId="0" xfId="0" applyNumberFormat="1" applyFont="1" applyAlignment="1">
      <alignment horizontal="center"/>
    </xf>
    <xf numFmtId="49" fontId="58" fillId="0" borderId="0" xfId="0" applyNumberFormat="1" applyFont="1" applyFill="1" applyBorder="1" applyAlignment="1">
      <alignment horizontal="center" vertical="top" wrapText="1"/>
    </xf>
    <xf numFmtId="167" fontId="55" fillId="0" borderId="0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2" fontId="55" fillId="0" borderId="0" xfId="0" applyNumberFormat="1" applyFont="1" applyAlignment="1">
      <alignment horizontal="center"/>
    </xf>
    <xf numFmtId="0" fontId="55" fillId="0" borderId="0" xfId="0" applyFont="1" applyBorder="1" applyAlignment="1">
      <alignment/>
    </xf>
    <xf numFmtId="168" fontId="5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5" width="9.125" style="56" customWidth="1"/>
    <col min="16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MRF8P8300H_300W, Rev0</v>
      </c>
      <c r="F1" s="51" t="s">
        <v>33</v>
      </c>
      <c r="G1" s="52" t="s">
        <v>36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7">
        <v>6699</v>
      </c>
      <c r="H2" s="58" t="s">
        <v>3</v>
      </c>
      <c r="I2" s="58" t="s">
        <v>4</v>
      </c>
      <c r="J2" s="58" t="s">
        <v>5</v>
      </c>
      <c r="K2" s="58" t="s">
        <v>6</v>
      </c>
    </row>
    <row r="3" spans="1:11" ht="18" customHeight="1">
      <c r="A3" s="5" t="s">
        <v>7</v>
      </c>
      <c r="F3" s="58" t="s">
        <v>10</v>
      </c>
      <c r="G3" s="57">
        <v>28</v>
      </c>
      <c r="H3" s="59" t="s">
        <v>8</v>
      </c>
      <c r="I3" s="60">
        <f>IF(G20&gt;K3,B8-(G20-K3),B8)</f>
        <v>85</v>
      </c>
      <c r="J3" s="58">
        <v>0</v>
      </c>
      <c r="K3" s="61">
        <v>225</v>
      </c>
    </row>
    <row r="4" spans="1:11" ht="18" customHeight="1">
      <c r="A4" s="12" t="s">
        <v>9</v>
      </c>
      <c r="F4" s="58" t="s">
        <v>11</v>
      </c>
      <c r="G4" s="62">
        <f>G18</f>
        <v>18.536826495304005</v>
      </c>
      <c r="H4" s="59" t="s">
        <v>10</v>
      </c>
      <c r="I4" s="63">
        <f>IF(B9&lt;J4,J4,IF(B9&gt;K4,K4,B9))</f>
        <v>28</v>
      </c>
      <c r="J4" s="58">
        <v>9</v>
      </c>
      <c r="K4" s="58">
        <v>60</v>
      </c>
    </row>
    <row r="5" spans="1:11" ht="18" customHeight="1">
      <c r="A5" s="12" t="s">
        <v>0</v>
      </c>
      <c r="F5" s="58" t="s">
        <v>13</v>
      </c>
      <c r="G5" s="62">
        <v>3.61</v>
      </c>
      <c r="H5" s="65" t="s">
        <v>11</v>
      </c>
      <c r="I5" s="63">
        <f>IF(B10&lt;J5,J5,IF(B10&gt;K5,K5,B10))</f>
        <v>18.536826495304005</v>
      </c>
      <c r="J5" s="66">
        <v>0.001</v>
      </c>
      <c r="K5" s="58">
        <v>35</v>
      </c>
    </row>
    <row r="6" spans="1:11" ht="18" customHeight="1">
      <c r="A6" s="5" t="s">
        <v>12</v>
      </c>
      <c r="F6" s="58" t="s">
        <v>15</v>
      </c>
      <c r="G6" s="57">
        <v>300</v>
      </c>
      <c r="H6" s="59" t="s">
        <v>13</v>
      </c>
      <c r="I6" s="58">
        <f>IF(B11&lt;J6,J6,IF(B11&gt;K6,K6,B11))</f>
        <v>3.61</v>
      </c>
      <c r="J6" s="67">
        <v>0</v>
      </c>
      <c r="K6" s="58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8" t="s">
        <v>38</v>
      </c>
      <c r="G7" s="57">
        <v>0.21</v>
      </c>
      <c r="H7" s="59" t="s">
        <v>15</v>
      </c>
      <c r="I7" s="58">
        <f>IF(B12&lt;J7,J7,IF(B12&gt;K7,K7,B12))</f>
        <v>300</v>
      </c>
      <c r="J7" s="67">
        <v>0</v>
      </c>
      <c r="K7" s="58">
        <v>1500</v>
      </c>
    </row>
    <row r="8" spans="1:11" ht="18" customHeight="1">
      <c r="A8" s="7" t="s">
        <v>8</v>
      </c>
      <c r="B8" s="40">
        <f>G11</f>
        <v>85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8" t="s">
        <v>39</v>
      </c>
      <c r="G8" s="57">
        <f>G16</f>
        <v>0.189</v>
      </c>
      <c r="H8" s="59" t="s">
        <v>16</v>
      </c>
      <c r="I8" s="58">
        <f>IF(B13&lt;J8,J8,IF(B13&gt;K8,K8,B13))</f>
        <v>10</v>
      </c>
      <c r="J8" s="67">
        <v>7</v>
      </c>
      <c r="K8" s="58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8" t="s">
        <v>40</v>
      </c>
      <c r="G9" s="57">
        <f>H16</f>
        <v>0.231</v>
      </c>
      <c r="H9" s="68" t="s">
        <v>41</v>
      </c>
      <c r="I9" s="58">
        <f>IF(B16&lt;J9,J9,IF(B16&gt;K9,K9,B16))</f>
        <v>0.21</v>
      </c>
      <c r="J9" s="58">
        <f>G8</f>
        <v>0.189</v>
      </c>
      <c r="K9" s="58">
        <f>G9</f>
        <v>0.231</v>
      </c>
    </row>
    <row r="10" spans="1:7" ht="18" customHeight="1">
      <c r="A10" s="7" t="s">
        <v>11</v>
      </c>
      <c r="B10" s="40">
        <f>G4</f>
        <v>18.536826495304005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58" t="s">
        <v>35</v>
      </c>
      <c r="G10" s="57">
        <v>150</v>
      </c>
    </row>
    <row r="11" spans="1:7" ht="18" customHeight="1">
      <c r="A11" s="7" t="s">
        <v>13</v>
      </c>
      <c r="B11" s="40">
        <f>G5</f>
        <v>3.61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58" t="s">
        <v>8</v>
      </c>
      <c r="G11" s="69">
        <v>85</v>
      </c>
    </row>
    <row r="12" spans="1:7" ht="18" customHeight="1">
      <c r="A12" s="7" t="s">
        <v>15</v>
      </c>
      <c r="B12" s="40">
        <f>G6</f>
        <v>300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9"/>
      <c r="G12" s="69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70"/>
    </row>
    <row r="14" spans="1:6" ht="18" customHeight="1">
      <c r="A14" s="15"/>
      <c r="B14" s="2"/>
      <c r="C14" s="16"/>
      <c r="D14" s="16"/>
      <c r="E14" s="48"/>
      <c r="F14" s="70"/>
    </row>
    <row r="15" spans="1:6" ht="18" customHeight="1">
      <c r="A15" s="5" t="s">
        <v>17</v>
      </c>
      <c r="B15" s="2"/>
      <c r="C15" s="33"/>
      <c r="D15" s="33"/>
      <c r="E15" s="48"/>
      <c r="F15" s="70"/>
    </row>
    <row r="16" spans="1:11" ht="18" customHeight="1">
      <c r="A16" s="14" t="s">
        <v>18</v>
      </c>
      <c r="B16" s="6">
        <f>G7</f>
        <v>0.21</v>
      </c>
      <c r="E16" s="48"/>
      <c r="F16" s="70"/>
      <c r="G16" s="52">
        <f>0.9*G7</f>
        <v>0.189</v>
      </c>
      <c r="H16" s="52">
        <f>1.1*G7</f>
        <v>0.231</v>
      </c>
      <c r="I16" s="52"/>
      <c r="J16" s="58" t="str">
        <f>IF(B16&lt;J9,CONCATENATE("Under limit! ",J9,"°C/W "),CONCATENATE(J9," °C/W"))</f>
        <v>0.189 °C/W</v>
      </c>
      <c r="K16" s="58" t="str">
        <f>IF(B16&gt;K9,CONCATENATE("Over limit! ",K9,"°C/W"),CONCATENATE(K9,"°C/W"))</f>
        <v>0.231°C/W</v>
      </c>
    </row>
    <row r="17" spans="1:6" ht="18" customHeight="1">
      <c r="A17" s="17"/>
      <c r="B17" s="18"/>
      <c r="C17" s="34"/>
      <c r="D17" s="34"/>
      <c r="E17" s="48"/>
      <c r="F17" s="70"/>
    </row>
    <row r="18" spans="1:7" ht="18" customHeight="1">
      <c r="A18" s="21" t="s">
        <v>19</v>
      </c>
      <c r="B18" s="9"/>
      <c r="C18" s="9"/>
      <c r="D18" s="16"/>
      <c r="E18" s="48"/>
      <c r="F18" s="70"/>
      <c r="G18" s="69">
        <f>G6/G3/0.578</f>
        <v>18.536826495304005</v>
      </c>
    </row>
    <row r="19" spans="1:7" ht="18" customHeight="1">
      <c r="A19" s="4" t="str">
        <f>CONCATENATE("When Tcase Temp = ",ROUND(I3,1),"°C")</f>
        <v>When Tcase Temp = 85°C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9">
        <f>10*LOG(G6/G5)</f>
        <v>19.196140528140045</v>
      </c>
    </row>
    <row r="20" spans="1:7" ht="18" customHeight="1">
      <c r="A20" s="16" t="s">
        <v>22</v>
      </c>
      <c r="B20" s="50">
        <f>152000/(100000000*I5/G2)^2*EXP(0.66/0.0000863/(273+I3+I9*(I4*I5+I6-I7)))</f>
        <v>318.9196974737923</v>
      </c>
      <c r="C20" s="44">
        <f>I3+I9*(I4*I5+I6-I7)</f>
        <v>131.75463979238754</v>
      </c>
      <c r="D20" s="38" t="str">
        <f>IF(B8+I9*(I4*I5+I6-I7)&gt;K3,CONCATENATE(ROUND(B8+I9*(I4*I5+I6-I7)-K3,0),"°C ","Over Tj max."),"None")</f>
        <v>None</v>
      </c>
      <c r="G20" s="71"/>
    </row>
    <row r="21" spans="1:7" ht="18" customHeight="1">
      <c r="A21" s="36" t="s">
        <v>23</v>
      </c>
      <c r="B21" s="13" t="s">
        <v>24</v>
      </c>
      <c r="C21" s="13" t="str">
        <f>CONCATENATE("Tj max Allowed ",K3," °C ")</f>
        <v>Tj max Allowed 225 °C </v>
      </c>
      <c r="D21" s="13" t="str">
        <f>CONCATENATE("Tj max Allowed ",K3," °C ")</f>
        <v>Tj max Allowed 225 °C </v>
      </c>
      <c r="F21" s="70"/>
      <c r="G21" s="52"/>
    </row>
    <row r="22" spans="1:6" ht="18" customHeight="1">
      <c r="A22" s="35" t="s">
        <v>0</v>
      </c>
      <c r="B22" s="1"/>
      <c r="D22" s="16"/>
      <c r="E22" s="47" t="s">
        <v>0</v>
      </c>
      <c r="F22" s="70"/>
    </row>
    <row r="23" spans="1:6" ht="18" customHeight="1" thickBot="1">
      <c r="A23" s="22" t="s">
        <v>25</v>
      </c>
      <c r="B23" s="23"/>
      <c r="C23" s="23"/>
      <c r="D23" s="23"/>
      <c r="E23" s="48"/>
      <c r="F23" s="70"/>
    </row>
    <row r="24" spans="1:4" ht="18" customHeight="1">
      <c r="A24" s="24" t="s">
        <v>26</v>
      </c>
      <c r="B24" s="25" t="str">
        <f>CONCATENATE(ROUND(B20,0)," Years")</f>
        <v>319 Years</v>
      </c>
      <c r="C24" s="42" t="s">
        <v>27</v>
      </c>
      <c r="D24" s="26" t="str">
        <f>CONCATENATE(" ",ROUND(I3,1)," °C ")</f>
        <v> 85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0.17181339968206102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70" t="s">
        <v>0</v>
      </c>
    </row>
    <row r="32" spans="1:6" ht="15.75">
      <c r="A32" s="10"/>
      <c r="B32" s="39"/>
      <c r="C32" s="39"/>
      <c r="D32" s="39"/>
      <c r="E32" s="49"/>
      <c r="F32" s="70"/>
    </row>
    <row r="33" spans="5:6" ht="15.75">
      <c r="E33" s="49"/>
      <c r="F33" s="70"/>
    </row>
    <row r="34" spans="5:6" ht="15.75">
      <c r="E34" s="49"/>
      <c r="F34" s="70"/>
    </row>
    <row r="35" spans="5:6" ht="15.75">
      <c r="E35" s="49"/>
      <c r="F35" s="70"/>
    </row>
    <row r="36" spans="5:6" ht="15.75">
      <c r="E36" s="49"/>
      <c r="F36" s="70"/>
    </row>
    <row r="37" spans="5:6" ht="15.75">
      <c r="E37" s="49"/>
      <c r="F37" s="70"/>
    </row>
    <row r="38" spans="5:6" ht="15.75">
      <c r="E38" s="49"/>
      <c r="F38" s="70"/>
    </row>
    <row r="39" spans="5:6" ht="15.75">
      <c r="E39" s="49"/>
      <c r="F39" s="70"/>
    </row>
    <row r="40" spans="5:6" ht="15.75">
      <c r="E40" s="49"/>
      <c r="F40" s="70"/>
    </row>
    <row r="41" spans="5:6" ht="15.75">
      <c r="E41" s="49"/>
      <c r="F41" s="70"/>
    </row>
    <row r="42" spans="1:6" ht="15.75">
      <c r="A42" s="10"/>
      <c r="B42" s="9"/>
      <c r="C42" s="9"/>
      <c r="D42" s="9"/>
      <c r="E42" s="49"/>
      <c r="F42" s="70"/>
    </row>
    <row r="43" spans="4:6" ht="15.75">
      <c r="D43" s="9"/>
      <c r="E43" s="49"/>
      <c r="F43" s="70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sheetProtection/>
  <printOptions/>
  <pageMargins left="0" right="0" top="1" bottom="1" header="0.5" footer="0.5"/>
  <pageSetup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3" width="9.125" style="56" customWidth="1"/>
    <col min="14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MRF8P8300H_96W, Rev0</v>
      </c>
      <c r="F1" s="51" t="s">
        <v>33</v>
      </c>
      <c r="G1" s="52" t="s">
        <v>37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7">
        <v>6699</v>
      </c>
      <c r="H2" s="58" t="s">
        <v>3</v>
      </c>
      <c r="I2" s="58" t="s">
        <v>4</v>
      </c>
      <c r="J2" s="58" t="s">
        <v>5</v>
      </c>
      <c r="K2" s="58" t="s">
        <v>6</v>
      </c>
    </row>
    <row r="3" spans="1:11" ht="18" customHeight="1">
      <c r="A3" s="5" t="s">
        <v>7</v>
      </c>
      <c r="F3" s="58" t="s">
        <v>10</v>
      </c>
      <c r="G3" s="57">
        <v>28</v>
      </c>
      <c r="H3" s="59" t="s">
        <v>8</v>
      </c>
      <c r="I3" s="60">
        <f>IF(G20&gt;K3,B8-(G20-K3),B8)</f>
        <v>80</v>
      </c>
      <c r="J3" s="58">
        <v>0</v>
      </c>
      <c r="K3" s="61">
        <v>225</v>
      </c>
    </row>
    <row r="4" spans="1:11" ht="18" customHeight="1">
      <c r="A4" s="12" t="s">
        <v>9</v>
      </c>
      <c r="F4" s="58" t="s">
        <v>11</v>
      </c>
      <c r="G4" s="62">
        <f>G18</f>
        <v>10.20408163265306</v>
      </c>
      <c r="H4" s="59" t="s">
        <v>10</v>
      </c>
      <c r="I4" s="63">
        <f>IF(B9&lt;J4,J4,IF(B9&gt;K4,K4,B9))</f>
        <v>28</v>
      </c>
      <c r="J4" s="58">
        <v>9</v>
      </c>
      <c r="K4" s="58">
        <v>60</v>
      </c>
    </row>
    <row r="5" spans="1:11" ht="18" customHeight="1">
      <c r="A5" s="12" t="s">
        <v>0</v>
      </c>
      <c r="F5" s="58" t="s">
        <v>13</v>
      </c>
      <c r="G5" s="64">
        <v>0.894</v>
      </c>
      <c r="H5" s="65" t="s">
        <v>11</v>
      </c>
      <c r="I5" s="63">
        <f>IF(B10&lt;J5,J5,IF(B10&gt;K5,K5,B10))</f>
        <v>10.20408163265306</v>
      </c>
      <c r="J5" s="66">
        <v>0.001</v>
      </c>
      <c r="K5" s="58">
        <v>35</v>
      </c>
    </row>
    <row r="6" spans="1:11" ht="18" customHeight="1">
      <c r="A6" s="5" t="s">
        <v>12</v>
      </c>
      <c r="F6" s="58" t="s">
        <v>15</v>
      </c>
      <c r="G6" s="57">
        <v>96</v>
      </c>
      <c r="H6" s="59" t="s">
        <v>13</v>
      </c>
      <c r="I6" s="58">
        <f>IF(B11&lt;J6,J6,IF(B11&gt;K6,K6,B11))</f>
        <v>0.894</v>
      </c>
      <c r="J6" s="67">
        <v>0</v>
      </c>
      <c r="K6" s="58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8" t="s">
        <v>38</v>
      </c>
      <c r="G7" s="57">
        <v>0.26</v>
      </c>
      <c r="H7" s="59" t="s">
        <v>15</v>
      </c>
      <c r="I7" s="58">
        <f>IF(B12&lt;J7,J7,IF(B12&gt;K7,K7,B12))</f>
        <v>96</v>
      </c>
      <c r="J7" s="67">
        <v>0</v>
      </c>
      <c r="K7" s="58">
        <v>1500</v>
      </c>
    </row>
    <row r="8" spans="1:11" ht="18" customHeight="1">
      <c r="A8" s="7" t="s">
        <v>8</v>
      </c>
      <c r="B8" s="40">
        <f>G11</f>
        <v>80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8" t="s">
        <v>39</v>
      </c>
      <c r="G8" s="57">
        <f>G16</f>
        <v>0.234</v>
      </c>
      <c r="H8" s="59" t="s">
        <v>16</v>
      </c>
      <c r="I8" s="58">
        <f>IF(B13&lt;J8,J8,IF(B13&gt;K8,K8,B13))</f>
        <v>10</v>
      </c>
      <c r="J8" s="67">
        <v>7</v>
      </c>
      <c r="K8" s="58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8" t="s">
        <v>40</v>
      </c>
      <c r="G9" s="57">
        <f>H16</f>
        <v>0.28600000000000003</v>
      </c>
      <c r="H9" s="68" t="s">
        <v>41</v>
      </c>
      <c r="I9" s="58">
        <f>IF(B16&lt;J9,J9,IF(B16&gt;K9,K9,B16))</f>
        <v>0.26</v>
      </c>
      <c r="J9" s="58">
        <f>G8</f>
        <v>0.234</v>
      </c>
      <c r="K9" s="58">
        <f>G9</f>
        <v>0.28600000000000003</v>
      </c>
    </row>
    <row r="10" spans="1:7" ht="18" customHeight="1">
      <c r="A10" s="7" t="s">
        <v>11</v>
      </c>
      <c r="B10" s="40">
        <f>G4</f>
        <v>10.20408163265306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58" t="s">
        <v>35</v>
      </c>
      <c r="G10" s="57">
        <v>150</v>
      </c>
    </row>
    <row r="11" spans="1:7" ht="18" customHeight="1">
      <c r="A11" s="7" t="s">
        <v>13</v>
      </c>
      <c r="B11" s="40">
        <f>G5</f>
        <v>0.894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58" t="s">
        <v>8</v>
      </c>
      <c r="G11" s="69">
        <v>80</v>
      </c>
    </row>
    <row r="12" spans="1:7" ht="18" customHeight="1">
      <c r="A12" s="7" t="s">
        <v>15</v>
      </c>
      <c r="B12" s="40">
        <f>G6</f>
        <v>96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9"/>
      <c r="G12" s="69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70"/>
    </row>
    <row r="14" spans="1:6" ht="18" customHeight="1">
      <c r="A14" s="15"/>
      <c r="B14" s="2"/>
      <c r="C14" s="16"/>
      <c r="D14" s="16"/>
      <c r="E14" s="48"/>
      <c r="F14" s="70"/>
    </row>
    <row r="15" spans="1:6" ht="18" customHeight="1">
      <c r="A15" s="5" t="s">
        <v>17</v>
      </c>
      <c r="B15" s="2"/>
      <c r="C15" s="33"/>
      <c r="D15" s="33"/>
      <c r="E15" s="48"/>
      <c r="F15" s="70"/>
    </row>
    <row r="16" spans="1:11" ht="18" customHeight="1">
      <c r="A16" s="14" t="s">
        <v>18</v>
      </c>
      <c r="B16" s="6">
        <f>G7</f>
        <v>0.26</v>
      </c>
      <c r="E16" s="48"/>
      <c r="F16" s="70"/>
      <c r="G16" s="52">
        <f>0.9*G7</f>
        <v>0.234</v>
      </c>
      <c r="H16" s="52">
        <f>1.1*G7</f>
        <v>0.28600000000000003</v>
      </c>
      <c r="I16" s="52"/>
      <c r="J16" s="58" t="str">
        <f>IF(B16&lt;J9,CONCATENATE("Under limit! ",J9,"°C/W "),CONCATENATE(J9," °C/W"))</f>
        <v>0.234 °C/W</v>
      </c>
      <c r="K16" s="58" t="str">
        <f>IF(B16&gt;K9,CONCATENATE("Over limit! ",K9,"°C/W"),CONCATENATE(K9,"°C/W"))</f>
        <v>0.286°C/W</v>
      </c>
    </row>
    <row r="17" spans="1:6" ht="18" customHeight="1">
      <c r="A17" s="17"/>
      <c r="B17" s="18"/>
      <c r="C17" s="34"/>
      <c r="D17" s="34"/>
      <c r="E17" s="48"/>
      <c r="F17" s="70"/>
    </row>
    <row r="18" spans="1:7" ht="18" customHeight="1">
      <c r="A18" s="21" t="s">
        <v>19</v>
      </c>
      <c r="B18" s="9"/>
      <c r="C18" s="9"/>
      <c r="D18" s="16"/>
      <c r="E18" s="48"/>
      <c r="F18" s="70"/>
      <c r="G18" s="69">
        <f>G6/G3/0.336</f>
        <v>10.20408163265306</v>
      </c>
    </row>
    <row r="19" spans="1:7" ht="18" customHeight="1">
      <c r="A19" s="4" t="str">
        <f>CONCATENATE("When Tcase Temp = ",ROUND(I3,1),"°C")</f>
        <v>When Tcase Temp = 80°C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9">
        <f>10*LOG(G6/G5)</f>
        <v>20.309337142436505</v>
      </c>
    </row>
    <row r="20" spans="1:7" ht="18" customHeight="1">
      <c r="A20" s="16" t="s">
        <v>22</v>
      </c>
      <c r="B20" s="50">
        <f>152000/(100000000*I5/G2)^2*EXP(0.66/0.0000863/(273+I3+I9*(I4*I5+I6-I7)))</f>
        <v>1166.7510661503297</v>
      </c>
      <c r="C20" s="44">
        <f>I3+I9*(I4*I5+I6-I7)</f>
        <v>129.55815428571427</v>
      </c>
      <c r="D20" s="38" t="str">
        <f>IF(B8+I9*(I4*I5+I6-I7)&gt;K3,CONCATENATE(ROUND(B8+I9*(I4*I5+I6-I7)-K3,0),"°C ","Over Tj max."),"None")</f>
        <v>None</v>
      </c>
      <c r="G20" s="71"/>
    </row>
    <row r="21" spans="1:7" ht="18" customHeight="1">
      <c r="A21" s="36" t="s">
        <v>23</v>
      </c>
      <c r="B21" s="13" t="s">
        <v>24</v>
      </c>
      <c r="C21" s="13" t="str">
        <f>CONCATENATE("Tj max Allowed ",K3," °C ")</f>
        <v>Tj max Allowed 225 °C </v>
      </c>
      <c r="D21" s="13" t="str">
        <f>CONCATENATE("Tj max Allowed ",K3," °C ")</f>
        <v>Tj max Allowed 225 °C </v>
      </c>
      <c r="F21" s="70"/>
      <c r="G21" s="52"/>
    </row>
    <row r="22" spans="1:6" ht="18" customHeight="1">
      <c r="A22" s="35" t="s">
        <v>0</v>
      </c>
      <c r="B22" s="1"/>
      <c r="D22" s="16"/>
      <c r="E22" s="47" t="s">
        <v>0</v>
      </c>
      <c r="F22" s="70"/>
    </row>
    <row r="23" spans="1:6" ht="18" customHeight="1" thickBot="1">
      <c r="A23" s="22" t="s">
        <v>25</v>
      </c>
      <c r="B23" s="23"/>
      <c r="C23" s="23"/>
      <c r="D23" s="23"/>
      <c r="E23" s="48"/>
      <c r="F23" s="70"/>
    </row>
    <row r="24" spans="1:4" ht="18" customHeight="1">
      <c r="A24" s="24" t="s">
        <v>26</v>
      </c>
      <c r="B24" s="25" t="str">
        <f>CONCATENATE(ROUND(B20,0)," Years")</f>
        <v>1167 Years</v>
      </c>
      <c r="C24" s="42" t="s">
        <v>27</v>
      </c>
      <c r="D24" s="26" t="str">
        <f>CONCATENATE(" ",ROUND(I3,1)," °C ")</f>
        <v> 80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3.0752044685237945E-05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70" t="s">
        <v>0</v>
      </c>
    </row>
    <row r="32" spans="1:6" ht="15.75">
      <c r="A32" s="10"/>
      <c r="B32" s="39"/>
      <c r="C32" s="39"/>
      <c r="D32" s="39"/>
      <c r="E32" s="49"/>
      <c r="F32" s="70"/>
    </row>
    <row r="33" spans="5:6" ht="15.75">
      <c r="E33" s="49"/>
      <c r="F33" s="70"/>
    </row>
    <row r="34" spans="5:6" ht="15.75">
      <c r="E34" s="49"/>
      <c r="F34" s="70"/>
    </row>
    <row r="35" spans="5:6" ht="15.75">
      <c r="E35" s="49"/>
      <c r="F35" s="70"/>
    </row>
    <row r="36" spans="5:6" ht="15.75">
      <c r="E36" s="49"/>
      <c r="F36" s="70"/>
    </row>
    <row r="37" spans="5:6" ht="15.75">
      <c r="E37" s="49"/>
      <c r="F37" s="70"/>
    </row>
    <row r="38" spans="5:6" ht="15.75">
      <c r="E38" s="49"/>
      <c r="F38" s="70"/>
    </row>
    <row r="39" spans="5:6" ht="15.75">
      <c r="E39" s="49"/>
      <c r="F39" s="70"/>
    </row>
    <row r="40" spans="5:6" ht="15.75">
      <c r="E40" s="49"/>
      <c r="F40" s="70"/>
    </row>
    <row r="41" spans="5:6" ht="15.75">
      <c r="E41" s="49"/>
      <c r="F41" s="70"/>
    </row>
    <row r="42" spans="1:6" ht="15.75">
      <c r="A42" s="10"/>
      <c r="B42" s="9"/>
      <c r="C42" s="9"/>
      <c r="D42" s="9"/>
      <c r="E42" s="49"/>
      <c r="F42" s="70"/>
    </row>
    <row r="43" spans="4:6" ht="15.75">
      <c r="D43" s="9"/>
      <c r="E43" s="49"/>
      <c r="F43" s="70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sheetProtection/>
  <printOptions/>
  <pageMargins left="0.25" right="0.2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2009-11-03T18:11:03Z</cp:lastPrinted>
  <dcterms:created xsi:type="dcterms:W3CDTF">2002-11-13T17:41:12Z</dcterms:created>
  <dcterms:modified xsi:type="dcterms:W3CDTF">2011-02-02T22:02:15Z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