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7380" tabRatio="903" activeTab="0"/>
  </bookViews>
  <sheets>
    <sheet name="The Program" sheetId="1" r:id="rId1"/>
    <sheet name="MTTF_CDMA" sheetId="2" r:id="rId2"/>
    <sheet name="MTTF_CW" sheetId="3" r:id="rId3"/>
  </sheets>
  <definedNames>
    <definedName name="_xlnm.Print_Area" localSheetId="2">'MTTF_CW'!$A$1:$G$52</definedName>
  </definedNames>
  <calcPr fullCalcOnLoad="1"/>
</workbook>
</file>

<file path=xl/sharedStrings.xml><?xml version="1.0" encoding="utf-8"?>
<sst xmlns="http://schemas.openxmlformats.org/spreadsheetml/2006/main" count="118" uniqueCount="44">
  <si>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</si>
  <si>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</si>
  <si>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</si>
  <si>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</si>
  <si>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</si>
  <si>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</si>
  <si>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</si>
  <si>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</rPr>
      <t>F</t>
    </r>
    <r>
      <rPr>
        <b/>
        <sz val="10"/>
        <rFont val="Geneva"/>
        <family val="0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</si>
  <si>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</si>
  <si>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</si>
  <si>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</si>
  <si>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</si>
  <si>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</si>
  <si>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</si>
  <si>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</si>
  <si>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</si>
  <si>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</si>
  <si>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</si>
  <si>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</si>
  <si>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</si>
  <si>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</si>
  <si>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</si>
  <si>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</si>
  <si>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</si>
  <si>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</si>
  <si>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</si>
  <si>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</si>
  <si>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</si>
  <si>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</si>
  <si>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</si>
  <si>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</si>
  <si>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</si>
  <si>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</si>
  <si>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</si>
  <si>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</si>
  <si>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</si>
  <si>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 xml:space="preserve">MTTF </t>
  </si>
  <si>
    <r>
      <t>F</t>
    </r>
    <r>
      <rPr>
        <b/>
        <sz val="10"/>
        <color indexed="9"/>
        <rFont val="Arial"/>
        <family val="2"/>
      </rPr>
      <t>jc1 (°C/W) U</t>
    </r>
  </si>
  <si>
    <r>
      <t>F</t>
    </r>
    <r>
      <rPr>
        <sz val="10"/>
        <color indexed="9"/>
        <rFont val="Arial"/>
        <family val="2"/>
      </rPr>
      <t>jc1 (°C/W)</t>
    </r>
  </si>
  <si>
    <r>
      <t>F</t>
    </r>
    <r>
      <rPr>
        <b/>
        <sz val="10"/>
        <color indexed="9"/>
        <rFont val="Arial"/>
        <family val="2"/>
      </rPr>
      <t xml:space="preserve">jc1 (°C/W)  </t>
    </r>
  </si>
  <si>
    <r>
      <t>F</t>
    </r>
    <r>
      <rPr>
        <b/>
        <sz val="10"/>
        <color indexed="9"/>
        <rFont val="Arial"/>
        <family val="2"/>
      </rPr>
      <t>jc1 (°C/W)L</t>
    </r>
  </si>
  <si>
    <r>
      <t>F</t>
    </r>
    <r>
      <rPr>
        <b/>
        <sz val="10"/>
        <color indexed="9"/>
        <rFont val="Arial"/>
        <family val="2"/>
      </rPr>
      <t>jc1 (°C/W)U</t>
    </r>
  </si>
  <si>
    <t>MRF7S21150H_CW</t>
  </si>
  <si>
    <t>MRF7S21150H_CDMA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</si>
</sst>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"/>
    <numFmt numFmtId="166" formatCode="#,##0.0"/>
    <numFmt numFmtId="167" formatCode="0.000"/>
    <numFmt numFmtId="168" formatCode="0.00000"/>
    <numFmt numFmtId="169" formatCode="0.0000"/>
    <numFmt numFmtId="170" formatCode="0.0E+00"/>
    <numFmt numFmtId="171" formatCode="0.E+00"/>
    <numFmt numFmtId="172" formatCode="0.0.E+00"/>
    <numFmt numFmtId="173" formatCode="0.00.E+00"/>
    <numFmt numFmtId="174" formatCode="0.000000"/>
    <numFmt numFmtId="175" formatCode="0.00000000"/>
    <numFmt numFmtId="176" formatCode="0.0000000"/>
    <numFmt numFmtId="177" formatCode="0.0000E+00"/>
    <numFmt numFmtId="178" formatCode="0.00000E+00"/>
    <numFmt numFmtId="179" formatCode="0.000000E+00"/>
    <numFmt numFmtId="180" formatCode="0.000E+00"/>
    <numFmt numFmtId="181" formatCode="0E+00"/>
    <numFmt numFmtId="182" formatCode="0.000000000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sz val="14"/>
      <name val="Geneva"/>
      <family val="0"/>
    </font>
    <font>
      <sz val="10"/>
      <color indexed="10"/>
      <name val="Geneva"/>
      <family val="0"/>
    </font>
    <font>
      <b/>
      <sz val="10"/>
      <name val="Arial"/>
      <family val="2"/>
    </font>
    <font>
      <b/>
      <sz val="10"/>
      <name val="Symbol"/>
      <family val="1"/>
    </font>
    <font>
      <sz val="10"/>
      <name val="Arial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2"/>
      <color indexed="10"/>
      <name val="Geneva"/>
      <family val="0"/>
    </font>
    <font>
      <sz val="10"/>
      <color indexed="56"/>
      <name val="Geneva"/>
      <family val="2"/>
    </font>
    <font>
      <b/>
      <u val="single"/>
      <sz val="10"/>
      <color indexed="9"/>
      <name val="Geneva"/>
      <family val="0"/>
    </font>
    <font>
      <b/>
      <sz val="12"/>
      <color indexed="9"/>
      <name val="Geneva"/>
      <family val="0"/>
    </font>
    <font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color indexed="9"/>
      <name val="Arial"/>
      <family val="2"/>
    </font>
    <font>
      <sz val="10"/>
      <color indexed="9"/>
      <name val="Symbol"/>
      <family val="1"/>
    </font>
    <font>
      <sz val="10"/>
      <color indexed="12"/>
      <name val="Geneva"/>
      <family val="0"/>
    </font>
    <font>
      <b/>
      <sz val="12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7" fillId="0" borderId="1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2" borderId="3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4" fontId="4" fillId="0" borderId="1" xfId="0" applyNumberFormat="1" applyFont="1" applyBorder="1" applyAlignment="1">
      <alignment horizontal="center"/>
    </xf>
    <xf numFmtId="170" fontId="6" fillId="2" borderId="7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167" fontId="11" fillId="0" borderId="0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9</xdr:col>
      <xdr:colOff>104775</xdr:colOff>
      <xdr:row>45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6191250" cy="7343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123825</xdr:rowOff>
    </xdr:from>
    <xdr:to>
      <xdr:col>9</xdr:col>
      <xdr:colOff>114300</xdr:colOff>
      <xdr:row>57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410450"/>
          <a:ext cx="6191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8" sqref="K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0" customWidth="1"/>
    <col min="6" max="6" width="18.125" style="44" customWidth="1"/>
    <col min="7" max="7" width="24.75390625" style="44" customWidth="1"/>
    <col min="8" max="8" width="17.75390625" style="44" customWidth="1"/>
    <col min="9" max="9" width="13.625" style="44" customWidth="1"/>
    <col min="10" max="10" width="13.875" style="44" customWidth="1"/>
    <col min="11" max="11" width="26.00390625" style="44" customWidth="1"/>
    <col min="12" max="17" width="9.125" style="44" customWidth="1"/>
  </cols>
  <sheetData>
    <row r="1" spans="1:11" ht="18" customHeight="1">
      <c r="A1" s="13" t="str">
        <f>CONCATENATE("Electromigration MTTF Calculations for Device ",G1," Rev 0")</f>
        <v>Electromigration MTTF Calculations for Device MRF7S21150H_CDMA Rev 0</v>
      </c>
      <c r="F1" s="50" t="s">
        <v>33</v>
      </c>
      <c r="G1" s="71" t="s">
        <v>43</v>
      </c>
      <c r="H1" s="52" t="s">
        <v>1</v>
      </c>
      <c r="I1" s="53"/>
      <c r="J1" s="53"/>
      <c r="K1" s="53"/>
    </row>
    <row r="2" spans="1:11" ht="18" customHeight="1">
      <c r="A2" s="6" t="s">
        <v>2</v>
      </c>
      <c r="F2" s="50" t="s">
        <v>34</v>
      </c>
      <c r="G2" s="72">
        <v>8665.5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72">
        <v>28</v>
      </c>
      <c r="H3" s="55" t="s">
        <v>8</v>
      </c>
      <c r="I3" s="56">
        <f>IF(G20&gt;K3,B8-(G20-K3),B8)</f>
        <v>75</v>
      </c>
      <c r="J3" s="35">
        <v>0</v>
      </c>
      <c r="K3" s="57">
        <f>G10</f>
        <v>225</v>
      </c>
    </row>
    <row r="4" spans="1:11" ht="18" customHeight="1">
      <c r="A4" s="14" t="s">
        <v>9</v>
      </c>
      <c r="F4" s="35" t="s">
        <v>11</v>
      </c>
      <c r="G4" s="73">
        <v>5.2625354777672655</v>
      </c>
      <c r="H4" s="59" t="s">
        <v>10</v>
      </c>
      <c r="I4" s="60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73">
        <v>0.7733213687934715</v>
      </c>
      <c r="H5" s="61" t="s">
        <v>11</v>
      </c>
      <c r="I5" s="36">
        <f>IF(B10&lt;J5,J5,IF(B10&gt;K5,K5,B10))</f>
        <v>5.2625354777672655</v>
      </c>
      <c r="J5" s="62">
        <v>0.001</v>
      </c>
      <c r="K5" s="35">
        <v>10</v>
      </c>
    </row>
    <row r="6" spans="1:11" ht="18" customHeight="1">
      <c r="A6" s="6" t="s">
        <v>12</v>
      </c>
      <c r="F6" s="35" t="s">
        <v>15</v>
      </c>
      <c r="G6" s="72">
        <v>44.5</v>
      </c>
      <c r="H6" s="59" t="s">
        <v>13</v>
      </c>
      <c r="I6" s="36">
        <f>IF(B11&lt;J6,J6,IF(B11&gt;K6,K6,B11))</f>
        <v>0.7733213687934715</v>
      </c>
      <c r="J6" s="63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4" t="s">
        <v>39</v>
      </c>
      <c r="G7" s="71">
        <v>0.37</v>
      </c>
      <c r="H7" s="59" t="s">
        <v>15</v>
      </c>
      <c r="I7" s="36">
        <f>IF(B12&lt;J7,J7,IF(B12&gt;K7,K7,B12))</f>
        <v>44.5</v>
      </c>
      <c r="J7" s="63">
        <v>0</v>
      </c>
      <c r="K7" s="35">
        <v>60</v>
      </c>
    </row>
    <row r="8" spans="1:11" ht="18" customHeight="1">
      <c r="A8" s="8" t="s">
        <v>8</v>
      </c>
      <c r="B8" s="43">
        <f>G11</f>
        <v>75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4" t="s">
        <v>40</v>
      </c>
      <c r="G8" s="72">
        <v>0.333</v>
      </c>
      <c r="H8" s="59" t="s">
        <v>16</v>
      </c>
      <c r="I8" s="36">
        <f>IF(B13&lt;J8,J8,IF(B13&gt;K8,K8,B13))</f>
        <v>10</v>
      </c>
      <c r="J8" s="63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4" t="s">
        <v>41</v>
      </c>
      <c r="G9" s="72">
        <v>0.40700000000000003</v>
      </c>
      <c r="H9" s="65" t="s">
        <v>38</v>
      </c>
      <c r="I9" s="36">
        <f>IF(B16&lt;J9,J9,IF(B16&gt;K9,K9,B16))</f>
        <v>0.37</v>
      </c>
      <c r="J9" s="35">
        <f>G8</f>
        <v>0.333</v>
      </c>
      <c r="K9" s="35">
        <f>G9</f>
        <v>0.40700000000000003</v>
      </c>
    </row>
    <row r="10" spans="1:7" ht="18" customHeight="1">
      <c r="A10" s="8" t="s">
        <v>11</v>
      </c>
      <c r="B10" s="43">
        <f>G4</f>
        <v>5.2625354777672655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10A</v>
      </c>
      <c r="F10" s="35" t="s">
        <v>35</v>
      </c>
      <c r="G10" s="72">
        <v>225</v>
      </c>
    </row>
    <row r="11" spans="1:7" ht="18" customHeight="1">
      <c r="A11" s="8" t="s">
        <v>13</v>
      </c>
      <c r="B11" s="43">
        <f>G5</f>
        <v>0.7733213687934715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58">
        <v>75</v>
      </c>
    </row>
    <row r="12" spans="1:7" ht="18" customHeight="1">
      <c r="A12" s="8" t="s">
        <v>15</v>
      </c>
      <c r="B12" s="43">
        <f>G6</f>
        <v>44.5</v>
      </c>
      <c r="C12" s="9" t="str">
        <f>IF(B12&lt;J7,CONCATENATE("Vdd under limit! ",J7,"W "),CONCATENATE(J7,"W"))</f>
        <v>0W</v>
      </c>
      <c r="D12" s="9" t="str">
        <f>IF(B12&gt;K7,CONCATENATE("Vdd over limit! ",K7,"W"),CONCATENATE(K7,"W"))</f>
        <v>60W</v>
      </c>
      <c r="E12" s="1"/>
      <c r="F12" s="67" t="s">
        <v>36</v>
      </c>
      <c r="G12" s="58" t="str">
        <f>B24</f>
        <v>4224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1"/>
      <c r="F13" s="68"/>
    </row>
    <row r="14" spans="1:6" ht="18" customHeight="1">
      <c r="A14" s="17"/>
      <c r="B14" s="2"/>
      <c r="C14" s="18"/>
      <c r="D14" s="18"/>
      <c r="E14" s="1"/>
      <c r="F14" s="68"/>
    </row>
    <row r="15" spans="1:6" ht="18" customHeight="1">
      <c r="A15" s="6" t="s">
        <v>17</v>
      </c>
      <c r="B15" s="2"/>
      <c r="C15" s="35"/>
      <c r="D15" s="35"/>
      <c r="E15" s="1"/>
      <c r="F15" s="68"/>
    </row>
    <row r="16" spans="1:11" ht="18" customHeight="1">
      <c r="A16" s="16" t="s">
        <v>18</v>
      </c>
      <c r="B16" s="7">
        <f>G7</f>
        <v>0.37</v>
      </c>
      <c r="E16" s="1"/>
      <c r="F16" s="68"/>
      <c r="J16" s="36" t="str">
        <f>IF(B16&lt;J9,CONCATENATE("Under limit! ",J9,"°C/W "),CONCATENATE(J9," °C/W"))</f>
        <v>0.333 °C/W</v>
      </c>
      <c r="K16" s="36" t="str">
        <f>IF(B16&gt;K9,CONCATENATE("Over limit! ",K9,"°C/W"),CONCATENATE(K9,"°C/W"))</f>
        <v>0.407°C/W</v>
      </c>
    </row>
    <row r="17" spans="1:6" ht="18" customHeight="1">
      <c r="A17" s="19"/>
      <c r="B17" s="20"/>
      <c r="C17" s="36"/>
      <c r="D17" s="36"/>
      <c r="E17" s="1"/>
      <c r="F17" s="68"/>
    </row>
    <row r="18" spans="1:6" ht="18" customHeight="1">
      <c r="A18" s="23" t="s">
        <v>19</v>
      </c>
      <c r="B18" s="10"/>
      <c r="C18" s="10"/>
      <c r="D18" s="18"/>
      <c r="E18" s="1"/>
      <c r="F18" s="68"/>
    </row>
    <row r="19" spans="1:4" ht="18" customHeight="1">
      <c r="A19" s="5" t="str">
        <f>CONCATENATE("When Tcase Temp = ",ROUND(I3,1),"°C")</f>
        <v>When Tcase Temp = 75°C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4223.651071516916</v>
      </c>
      <c r="C20" s="47">
        <f>I3+I9*(I4*I5+I6-I7)</f>
        <v>113.34099645612244</v>
      </c>
      <c r="D20" s="41" t="str">
        <f>IF(B8+I9*(I4*I5+I6-I7)&gt;K3,CONCATENATE(ROUND(B8+I9*(I4*I5+I6-I7)-K3,0),"°C ","Over Tj max."),"None")</f>
        <v>None</v>
      </c>
      <c r="G20" s="69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8"/>
    </row>
    <row r="22" spans="1:6" ht="18" customHeight="1">
      <c r="A22" s="37" t="s">
        <v>0</v>
      </c>
      <c r="B22" s="1"/>
      <c r="D22" s="18"/>
      <c r="E22" s="38" t="s">
        <v>0</v>
      </c>
      <c r="F22" s="68"/>
    </row>
    <row r="23" spans="1:6" ht="18" customHeight="1" thickBot="1">
      <c r="A23" s="24" t="s">
        <v>25</v>
      </c>
      <c r="B23" s="25"/>
      <c r="C23" s="25"/>
      <c r="D23" s="25"/>
      <c r="E23" s="1"/>
      <c r="F23" s="68"/>
    </row>
    <row r="24" spans="1:4" ht="18" customHeight="1">
      <c r="A24" s="26" t="s">
        <v>26</v>
      </c>
      <c r="B24" s="27" t="str">
        <f>CONCATENATE(ROUND(B20,0)," Years")</f>
        <v>4224 Years</v>
      </c>
      <c r="C24" s="45" t="s">
        <v>27</v>
      </c>
      <c r="D24" s="28" t="str">
        <f>CONCATENATE(" ",ROUND(I3,1)," °C ")</f>
        <v> 75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4.696381451583004E-10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49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11"/>
      <c r="F31" s="70" t="s">
        <v>0</v>
      </c>
    </row>
    <row r="32" spans="1:6" ht="15.75">
      <c r="A32" s="12"/>
      <c r="B32" s="42"/>
      <c r="C32" s="42"/>
      <c r="D32" s="42"/>
      <c r="E32" s="11"/>
      <c r="F32" s="70"/>
    </row>
    <row r="33" spans="5:6" ht="15.75">
      <c r="E33" s="11"/>
      <c r="F33" s="70"/>
    </row>
    <row r="34" spans="5:6" ht="15.75">
      <c r="E34" s="11"/>
      <c r="F34" s="70"/>
    </row>
    <row r="35" spans="5:6" ht="15.75">
      <c r="E35" s="11"/>
      <c r="F35" s="70"/>
    </row>
    <row r="36" spans="5:6" ht="15.75">
      <c r="E36" s="11"/>
      <c r="F36" s="70"/>
    </row>
    <row r="37" spans="5:6" ht="15.75">
      <c r="E37" s="11"/>
      <c r="F37" s="70"/>
    </row>
    <row r="38" spans="5:6" ht="15.75">
      <c r="E38" s="11"/>
      <c r="F38" s="70"/>
    </row>
    <row r="39" spans="5:6" ht="15.75">
      <c r="E39" s="11"/>
      <c r="F39" s="70"/>
    </row>
    <row r="40" spans="5:6" ht="15.75">
      <c r="E40" s="11"/>
      <c r="F40" s="70"/>
    </row>
    <row r="41" spans="5:6" ht="15.75">
      <c r="E41" s="11"/>
      <c r="F41" s="70"/>
    </row>
    <row r="42" spans="1:6" ht="15.75">
      <c r="A42" s="12"/>
      <c r="B42" s="10"/>
      <c r="C42" s="10"/>
      <c r="D42" s="10"/>
      <c r="E42" s="11"/>
      <c r="F42" s="70"/>
    </row>
    <row r="43" spans="4:6" ht="15.75">
      <c r="D43" s="10"/>
      <c r="E43" s="11"/>
      <c r="F43" s="70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38.625" style="0" customWidth="1"/>
    <col min="2" max="2" width="26.125" style="0" customWidth="1"/>
    <col min="3" max="3" width="23.125" style="0" customWidth="1"/>
    <col min="4" max="4" width="22.625" style="0" customWidth="1"/>
    <col min="5" max="5" width="5.375" style="74" customWidth="1"/>
    <col min="6" max="11" width="23.00390625" style="44" customWidth="1"/>
    <col min="12" max="17" width="9.125" style="44" customWidth="1"/>
  </cols>
  <sheetData>
    <row r="1" spans="1:11" ht="18" customHeight="1">
      <c r="A1" s="13" t="str">
        <f>CONCATENATE("Electromigration MTTF Calculations for Device ",G1," Rev 0")</f>
        <v>Electromigration MTTF Calculations for Device MRF7S21150H_CW Rev 0</v>
      </c>
      <c r="F1" s="50" t="s">
        <v>33</v>
      </c>
      <c r="G1" s="51" t="s">
        <v>42</v>
      </c>
      <c r="H1" s="52" t="s">
        <v>1</v>
      </c>
      <c r="I1" s="53"/>
      <c r="J1" s="53"/>
      <c r="K1" s="53"/>
    </row>
    <row r="2" spans="1:11" ht="18" customHeight="1">
      <c r="A2" s="6" t="s">
        <v>2</v>
      </c>
      <c r="F2" s="50" t="s">
        <v>34</v>
      </c>
      <c r="G2" s="54">
        <v>8665.5</v>
      </c>
      <c r="H2" s="36" t="s">
        <v>3</v>
      </c>
      <c r="I2" s="36" t="s">
        <v>4</v>
      </c>
      <c r="J2" s="36" t="s">
        <v>5</v>
      </c>
      <c r="K2" s="36" t="s">
        <v>6</v>
      </c>
    </row>
    <row r="3" spans="1:11" ht="18" customHeight="1">
      <c r="A3" s="6" t="s">
        <v>7</v>
      </c>
      <c r="F3" s="35" t="s">
        <v>10</v>
      </c>
      <c r="G3" s="54">
        <v>28</v>
      </c>
      <c r="H3" s="55" t="s">
        <v>8</v>
      </c>
      <c r="I3" s="56">
        <f>IF(G20&gt;K3,B8-(G20-K3),B8)</f>
        <v>80</v>
      </c>
      <c r="J3" s="35">
        <v>0</v>
      </c>
      <c r="K3" s="57">
        <f>G10</f>
        <v>225</v>
      </c>
    </row>
    <row r="4" spans="1:11" ht="18" customHeight="1">
      <c r="A4" s="14" t="s">
        <v>9</v>
      </c>
      <c r="F4" s="35" t="s">
        <v>11</v>
      </c>
      <c r="G4" s="58">
        <v>10.090485330408555</v>
      </c>
      <c r="H4" s="59" t="s">
        <v>10</v>
      </c>
      <c r="I4" s="60">
        <f>IF(B9&lt;J4,J4,IF(B9&gt;K4,K4,B9))</f>
        <v>28</v>
      </c>
      <c r="J4" s="35">
        <v>9</v>
      </c>
      <c r="K4" s="35">
        <v>32</v>
      </c>
    </row>
    <row r="5" spans="1:11" ht="18" customHeight="1">
      <c r="A5" s="14" t="s">
        <v>0</v>
      </c>
      <c r="F5" s="35" t="s">
        <v>13</v>
      </c>
      <c r="G5" s="58">
        <v>3.4507048161509313</v>
      </c>
      <c r="H5" s="61" t="s">
        <v>11</v>
      </c>
      <c r="I5" s="36">
        <f>IF(B10&lt;J5,J5,IF(B10&gt;K5,K5,B10))</f>
        <v>10.090485330408555</v>
      </c>
      <c r="J5" s="62">
        <v>0.001</v>
      </c>
      <c r="K5" s="35">
        <v>15</v>
      </c>
    </row>
    <row r="6" spans="1:11" ht="18" customHeight="1">
      <c r="A6" s="6" t="s">
        <v>12</v>
      </c>
      <c r="F6" s="35" t="s">
        <v>15</v>
      </c>
      <c r="G6" s="54">
        <v>147.2</v>
      </c>
      <c r="H6" s="59" t="s">
        <v>13</v>
      </c>
      <c r="I6" s="36">
        <f>IF(B11&lt;J6,J6,IF(B11&gt;K6,K6,B11))</f>
        <v>3.4507048161509313</v>
      </c>
      <c r="J6" s="63">
        <v>0</v>
      </c>
      <c r="K6" s="35">
        <v>10</v>
      </c>
    </row>
    <row r="7" spans="1:11" ht="18" customHeight="1">
      <c r="A7" s="8" t="s">
        <v>3</v>
      </c>
      <c r="B7" s="8" t="s">
        <v>4</v>
      </c>
      <c r="C7" s="8" t="s">
        <v>5</v>
      </c>
      <c r="D7" s="8" t="s">
        <v>14</v>
      </c>
      <c r="F7" s="64" t="s">
        <v>39</v>
      </c>
      <c r="G7" s="54">
        <v>0.33</v>
      </c>
      <c r="H7" s="59" t="s">
        <v>15</v>
      </c>
      <c r="I7" s="36">
        <f>IF(B12&lt;J7,J7,IF(B12&gt;K7,K7,B12))</f>
        <v>147.2</v>
      </c>
      <c r="J7" s="63">
        <f>MTTF_CDMA!G6</f>
        <v>44.5</v>
      </c>
      <c r="K7" s="35">
        <v>220</v>
      </c>
    </row>
    <row r="8" spans="1:11" ht="18" customHeight="1">
      <c r="A8" s="8" t="s">
        <v>8</v>
      </c>
      <c r="B8" s="43">
        <f>G11</f>
        <v>80</v>
      </c>
      <c r="C8" s="9" t="str">
        <f>IF(B8&lt;J3,CONCATENATE("Tcase under limit! ",J3,"°C "),CONCATENATE(J3,"°C "))</f>
        <v>0°C </v>
      </c>
      <c r="D8" s="41" t="str">
        <f>IF(B8&gt;150,CONCATENATE("Warning Tcase OVER 150°C! "),CONCATENATE("150°C "))</f>
        <v>150°C </v>
      </c>
      <c r="F8" s="64" t="s">
        <v>40</v>
      </c>
      <c r="G8" s="54">
        <v>0.29700000000000004</v>
      </c>
      <c r="H8" s="59" t="s">
        <v>16</v>
      </c>
      <c r="I8" s="36">
        <f>IF(B13&lt;J8,J8,IF(B13&gt;K8,K8,B13))</f>
        <v>10</v>
      </c>
      <c r="J8" s="63">
        <v>7</v>
      </c>
      <c r="K8" s="35">
        <v>30</v>
      </c>
    </row>
    <row r="9" spans="1:11" ht="18" customHeight="1">
      <c r="A9" s="8" t="s">
        <v>10</v>
      </c>
      <c r="B9" s="43">
        <f>G3</f>
        <v>28</v>
      </c>
      <c r="C9" s="9" t="str">
        <f>IF(B9&lt;J4,CONCATENATE("Vdd lnder limit! ",J4,"V "),CONCATENATE(J4,"V"))</f>
        <v>9V</v>
      </c>
      <c r="D9" s="9" t="str">
        <f>IF(B9&gt;K4,CONCATENATE("Vdd over limit! ",K4,"V "),CONCATENATE(K4,"V"))</f>
        <v>32V</v>
      </c>
      <c r="F9" s="64" t="s">
        <v>37</v>
      </c>
      <c r="G9" s="54">
        <v>0.36300000000000004</v>
      </c>
      <c r="H9" s="65" t="s">
        <v>38</v>
      </c>
      <c r="I9" s="36">
        <f>IF(B16&lt;J9,J9,IF(B16&gt;K9,K9,B16))</f>
        <v>0.33</v>
      </c>
      <c r="J9" s="35">
        <f>G8</f>
        <v>0.29700000000000004</v>
      </c>
      <c r="K9" s="35">
        <f>G9</f>
        <v>0.36300000000000004</v>
      </c>
    </row>
    <row r="10" spans="1:7" ht="18" customHeight="1">
      <c r="A10" s="8" t="s">
        <v>11</v>
      </c>
      <c r="B10" s="43">
        <f>G4</f>
        <v>10.090485330408555</v>
      </c>
      <c r="C10" s="9" t="str">
        <f>IF(B10&lt;J5,CONCATENATE("Id3 under limit! ",J5,"A "),CONCATENATE(J5,"A"))</f>
        <v>0.001A</v>
      </c>
      <c r="D10" s="9" t="str">
        <f>IF(B10&gt;K5,CONCATENATE("Vdd over limit! ",K5,"A "),CONCATENATE(K5,"A"))</f>
        <v>15A</v>
      </c>
      <c r="F10" s="35" t="s">
        <v>35</v>
      </c>
      <c r="G10" s="66">
        <v>225</v>
      </c>
    </row>
    <row r="11" spans="1:7" ht="18" customHeight="1">
      <c r="A11" s="8" t="s">
        <v>13</v>
      </c>
      <c r="B11" s="43">
        <f>G5</f>
        <v>3.4507048161509313</v>
      </c>
      <c r="C11" s="9" t="str">
        <f>IF(B11&lt;J6,CONCATENATE("Vdd under limit! ",J6,"W "),CONCATENATE(J6,"W"))</f>
        <v>0W</v>
      </c>
      <c r="D11" s="9" t="str">
        <f>IF(B11&gt;K6,CONCATENATE("Vdd over limit! ",K6,"W "),CONCATENATE(K6,"W"))</f>
        <v>10W</v>
      </c>
      <c r="F11" s="35" t="s">
        <v>8</v>
      </c>
      <c r="G11" s="66">
        <v>80</v>
      </c>
    </row>
    <row r="12" spans="1:7" ht="18" customHeight="1">
      <c r="A12" s="8" t="s">
        <v>15</v>
      </c>
      <c r="B12" s="43">
        <f>G6</f>
        <v>147.2</v>
      </c>
      <c r="C12" s="9" t="str">
        <f>IF(B12&lt;J7,CONCATENATE("Vdd under limit! ",J7,"W "),CONCATENATE(J7,"W"))</f>
        <v>44.5W</v>
      </c>
      <c r="D12" s="9" t="str">
        <f>IF(B12&gt;K7,CONCATENATE("Vdd over limit! ",K7,"W"),CONCATENATE(K7,"W"))</f>
        <v>220W</v>
      </c>
      <c r="E12" s="75"/>
      <c r="F12" s="67" t="s">
        <v>36</v>
      </c>
      <c r="G12" s="58" t="str">
        <f>B24</f>
        <v>619 Years</v>
      </c>
    </row>
    <row r="13" spans="1:6" ht="18" customHeight="1">
      <c r="A13" s="8" t="s">
        <v>16</v>
      </c>
      <c r="B13" s="8">
        <v>10</v>
      </c>
      <c r="C13" s="9" t="str">
        <f>IF(B13&lt;J8,CONCATENATE("Vdd under limit! ",J8,"yrs "),CONCATENATE(J8,"yrs"))</f>
        <v>7yrs</v>
      </c>
      <c r="D13" s="9" t="str">
        <f>IF(B13&gt;K8,CONCATENATE("Vdd over limit! ",K8,"yrs"),CONCATENATE(K8,"yrs"))</f>
        <v>30yrs</v>
      </c>
      <c r="E13" s="75"/>
      <c r="F13" s="68"/>
    </row>
    <row r="14" spans="1:6" ht="18" customHeight="1">
      <c r="A14" s="17"/>
      <c r="B14" s="2"/>
      <c r="C14" s="18"/>
      <c r="D14" s="18"/>
      <c r="E14" s="75"/>
      <c r="F14" s="68"/>
    </row>
    <row r="15" spans="1:6" ht="18" customHeight="1">
      <c r="A15" s="6" t="s">
        <v>17</v>
      </c>
      <c r="B15" s="2"/>
      <c r="C15" s="35"/>
      <c r="D15" s="35"/>
      <c r="E15" s="75"/>
      <c r="F15" s="68"/>
    </row>
    <row r="16" spans="1:11" ht="18" customHeight="1">
      <c r="A16" s="16" t="s">
        <v>18</v>
      </c>
      <c r="B16" s="7">
        <f>G7</f>
        <v>0.33</v>
      </c>
      <c r="E16" s="75"/>
      <c r="F16" s="68"/>
      <c r="J16" s="36" t="str">
        <f>IF(B16&lt;J9,CONCATENATE("Under limit! ",J9,"°C/W "),CONCATENATE(J9," °C/W"))</f>
        <v>0.297 °C/W</v>
      </c>
      <c r="K16" s="36" t="str">
        <f>IF(B16&gt;K9,CONCATENATE("Over limit! ",K9,"°C/W"),CONCATENATE(K9,"°C/W"))</f>
        <v>0.363°C/W</v>
      </c>
    </row>
    <row r="17" spans="1:6" ht="18" customHeight="1">
      <c r="A17" s="19"/>
      <c r="B17" s="20"/>
      <c r="C17" s="36"/>
      <c r="D17" s="36"/>
      <c r="E17" s="75"/>
      <c r="F17" s="68"/>
    </row>
    <row r="18" spans="1:6" ht="18" customHeight="1">
      <c r="A18" s="23" t="s">
        <v>19</v>
      </c>
      <c r="B18" s="10"/>
      <c r="C18" s="10"/>
      <c r="D18" s="18"/>
      <c r="E18" s="75"/>
      <c r="F18" s="68"/>
    </row>
    <row r="19" spans="1:4" ht="18" customHeight="1">
      <c r="A19" s="5" t="str">
        <f>CONCATENATE("When Tcase Temp = ",ROUND(I3,1),"°C")</f>
        <v>When Tcase Temp = 80°C</v>
      </c>
      <c r="B19" s="5" t="s">
        <v>20</v>
      </c>
      <c r="C19" s="5" t="s">
        <v>21</v>
      </c>
      <c r="D19" s="5" t="str">
        <f>IF(G20&gt;K3,CONCATENATE("If Tcase Temp = ",B8,"°C"),"Stage Over Temp?")</f>
        <v>Stage Over Temp?</v>
      </c>
    </row>
    <row r="20" spans="1:7" ht="18" customHeight="1">
      <c r="A20" s="18" t="s">
        <v>22</v>
      </c>
      <c r="B20" s="3">
        <f>39400/(100000000*I5/G2)^2*EXP(0.66/0.0000863/(273+I3+I9*(I4*I5+I6-I7)))</f>
        <v>619.010465056727</v>
      </c>
      <c r="C20" s="47">
        <f>I3+I9*(I4*I5+I6-I7)</f>
        <v>125.79881704230485</v>
      </c>
      <c r="D20" s="41" t="str">
        <f>IF(B8+I9*(I4*I5+I6-I7)&gt;K3,CONCATENATE(ROUND(B8+I9*(I4*I5+I6-I7)-K3,0),"°C ","Over Tj max."),"None")</f>
        <v>None</v>
      </c>
      <c r="G20" s="69">
        <f>IF(B8+I9*(I4*I5+I6-I7)&gt;K3,B8+I9*(I4*I5+I6-I7),0)</f>
        <v>0</v>
      </c>
    </row>
    <row r="21" spans="1:6" ht="18" customHeight="1">
      <c r="A21" s="39" t="s">
        <v>23</v>
      </c>
      <c r="B21" s="15" t="s">
        <v>24</v>
      </c>
      <c r="C21" s="15" t="str">
        <f>CONCATENATE("Tj max Allowed ",K3," °C ")</f>
        <v>Tj max Allowed 225 °C </v>
      </c>
      <c r="D21" s="15" t="str">
        <f>CONCATENATE("Tj max Allowed ",K3," °C ")</f>
        <v>Tj max Allowed 225 °C </v>
      </c>
      <c r="F21" s="68"/>
    </row>
    <row r="22" spans="1:6" ht="18" customHeight="1">
      <c r="A22" s="37" t="s">
        <v>0</v>
      </c>
      <c r="B22" s="1"/>
      <c r="D22" s="18"/>
      <c r="E22" s="76" t="s">
        <v>0</v>
      </c>
      <c r="F22" s="68"/>
    </row>
    <row r="23" spans="1:6" ht="18" customHeight="1" thickBot="1">
      <c r="A23" s="24" t="s">
        <v>25</v>
      </c>
      <c r="B23" s="25"/>
      <c r="C23" s="25"/>
      <c r="D23" s="25"/>
      <c r="E23" s="75"/>
      <c r="F23" s="68"/>
    </row>
    <row r="24" spans="1:4" ht="18" customHeight="1">
      <c r="A24" s="26" t="s">
        <v>26</v>
      </c>
      <c r="B24" s="27" t="str">
        <f>CONCATENATE(ROUND(B20,0)," Years")</f>
        <v>619 Years</v>
      </c>
      <c r="C24" s="45" t="s">
        <v>27</v>
      </c>
      <c r="D24" s="28" t="str">
        <f>CONCATENATE(" ",ROUND(I3,1)," °C ")</f>
        <v> 80 °C </v>
      </c>
    </row>
    <row r="25" spans="1:4" ht="18" customHeight="1" thickBot="1">
      <c r="A25" s="29" t="s">
        <v>28</v>
      </c>
      <c r="B25" s="30" t="str">
        <f>CONCATENATE(B13," Years")</f>
        <v>10 Years</v>
      </c>
      <c r="C25" s="46" t="s">
        <v>29</v>
      </c>
      <c r="D25" s="48">
        <f>LOGNORMDIST(B13*365*24,LN(B20*365*24),0.8)*2*1000000000/8760/B13</f>
        <v>0.0028657896863488715</v>
      </c>
    </row>
    <row r="26" spans="1:4" ht="18" customHeight="1">
      <c r="A26" s="31" t="s">
        <v>30</v>
      </c>
      <c r="B26" s="32"/>
      <c r="C26" s="33"/>
      <c r="D26" s="34"/>
    </row>
    <row r="27" spans="1:4" ht="18" customHeight="1">
      <c r="A27" s="31" t="s">
        <v>31</v>
      </c>
      <c r="B27" s="32"/>
      <c r="C27" s="33"/>
      <c r="D27" s="34"/>
    </row>
    <row r="28" spans="1:4" ht="18" customHeight="1">
      <c r="A28" s="40" t="s">
        <v>32</v>
      </c>
      <c r="B28" s="32"/>
      <c r="C28" s="33"/>
      <c r="D28" s="34"/>
    </row>
    <row r="29" ht="18" customHeight="1"/>
    <row r="30" spans="1:4" ht="18" customHeight="1">
      <c r="A30" s="49">
        <f>IF(G20&gt;K3,CONCATENATE("Case Temperature was modified to ",ROUND(I3,1)," °C based on maximum die junction temperature allowed."),"")</f>
      </c>
      <c r="B30" s="21"/>
      <c r="C30" s="22"/>
      <c r="D30" s="22"/>
    </row>
    <row r="31" spans="1:6" ht="18" customHeight="1">
      <c r="A31" s="12">
        <f>IF(G20&gt;K3,"Better Heatsink, Cooling Systems or Operating conditions are Necessary to Reduce the Case Temperature","")</f>
      </c>
      <c r="B31" s="10"/>
      <c r="C31" s="10"/>
      <c r="D31" s="10"/>
      <c r="E31" s="77"/>
      <c r="F31" s="70" t="s">
        <v>0</v>
      </c>
    </row>
    <row r="32" spans="1:6" ht="15.75">
      <c r="A32" s="12"/>
      <c r="B32" s="42"/>
      <c r="C32" s="42"/>
      <c r="D32" s="42"/>
      <c r="E32" s="77"/>
      <c r="F32" s="70"/>
    </row>
    <row r="33" spans="5:6" ht="15.75">
      <c r="E33" s="77"/>
      <c r="F33" s="70"/>
    </row>
    <row r="34" spans="5:6" ht="15.75">
      <c r="E34" s="77"/>
      <c r="F34" s="70"/>
    </row>
    <row r="35" spans="5:6" ht="15.75">
      <c r="E35" s="77"/>
      <c r="F35" s="70"/>
    </row>
    <row r="36" spans="5:6" ht="15.75">
      <c r="E36" s="77"/>
      <c r="F36" s="70"/>
    </row>
    <row r="37" spans="5:6" ht="15.75">
      <c r="E37" s="77"/>
      <c r="F37" s="70"/>
    </row>
    <row r="38" spans="5:6" ht="15.75">
      <c r="E38" s="77"/>
      <c r="F38" s="70"/>
    </row>
    <row r="39" spans="5:6" ht="15.75">
      <c r="E39" s="77"/>
      <c r="F39" s="70"/>
    </row>
    <row r="40" spans="5:6" ht="15.75">
      <c r="E40" s="77"/>
      <c r="F40" s="70"/>
    </row>
    <row r="41" spans="5:6" ht="15.75">
      <c r="E41" s="77"/>
      <c r="F41" s="70"/>
    </row>
    <row r="42" spans="1:6" ht="15.75">
      <c r="A42" s="12"/>
      <c r="B42" s="10"/>
      <c r="C42" s="10"/>
      <c r="D42" s="10"/>
      <c r="E42" s="77"/>
      <c r="F42" s="70"/>
    </row>
    <row r="43" spans="4:6" ht="15.75">
      <c r="D43" s="10"/>
      <c r="E43" s="77"/>
      <c r="F43" s="70"/>
    </row>
    <row r="44" ht="12.75">
      <c r="D44" s="1"/>
    </row>
    <row r="45" ht="15">
      <c r="D45" s="4"/>
    </row>
    <row r="46" ht="15">
      <c r="D46" s="4"/>
    </row>
    <row r="48" ht="15">
      <c r="D48" s="4"/>
    </row>
    <row r="49" ht="15">
      <c r="D49" s="4"/>
    </row>
    <row r="51" ht="15">
      <c r="D51" s="4"/>
    </row>
    <row r="52" ht="15">
      <c r="D52" s="4"/>
    </row>
  </sheetData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 MTTF Calculations 12/10/98</dc:title>
  <dc:subject/>
  <dc:creator>Wayne Burger</dc:creator>
  <cp:keywords/>
  <dc:description/>
  <cp:lastModifiedBy>Ric Watkins</cp:lastModifiedBy>
  <cp:lastPrinted>2003-06-25T23:49:58Z</cp:lastPrinted>
  <dcterms:created xsi:type="dcterms:W3CDTF">2002-11-13T17:41:12Z</dcterms:created>
  <dcterms:modified xsi:type="dcterms:W3CDTF">2007-10-21T05:39:39Z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