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5825" windowHeight="9240" tabRatio="414" activeTab="0"/>
  </bookViews>
  <sheets>
    <sheet name="The Program" sheetId="1" r:id="rId1"/>
    <sheet name="OFDM" sheetId="2" r:id="rId2"/>
  </sheets>
  <definedNames/>
  <calcPr fullCalcOnLoad="1"/>
</workbook>
</file>

<file path=xl/sharedStrings.xml><?xml version="1.0" encoding="utf-8"?>
<sst xmlns="http://schemas.openxmlformats.org/spreadsheetml/2006/main" count="60" uniqueCount="43">
  <si>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</si>
  <si>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</si>
  <si>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</si>
  <si>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</si>
  <si>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</si>
  <si>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</si>
  <si>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</si>
  <si>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</si>
  <si>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</si>
  <si>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</si>
  <si>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</si>
  <si>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</si>
  <si>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</si>
  <si>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</si>
  <si>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</si>
  <si>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</si>
  <si>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</si>
  <si>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</si>
  <si>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</si>
  <si>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</si>
  <si>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</si>
  <si>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</si>
  <si>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</si>
  <si>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</si>
  <si>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</si>
  <si>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</si>
  <si>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</si>
  <si>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</si>
  <si>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</si>
  <si>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</si>
  <si>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</si>
  <si>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</si>
  <si>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</si>
  <si>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</si>
  <si>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</si>
  <si>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</si>
  <si>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MRF6VP3450H_OFDM</t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</si>
  <si>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</si>
  <si>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</si>
  <si>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</si>
  <si>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r>
      <t>F</t>
    </r>
    <r>
      <rPr>
        <b/>
        <sz val="10"/>
        <color indexed="9"/>
        <rFont val="Arial"/>
        <family val="2"/>
      </rPr>
      <t>jc1 (°C/W)</t>
    </r>
  </si>
  <si>
    <r>
      <t>F</t>
    </r>
    <r>
      <rPr>
        <b/>
        <sz val="10"/>
        <color indexed="9"/>
        <rFont val="Geneva"/>
        <family val="0"/>
      </rPr>
      <t>jc1 (°C/W)  L/H</t>
    </r>
  </si>
  <si>
    <t>Tj max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</si>
</sst>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9]dddd\,\ mmmm\ dd\,\ yyyy"/>
    <numFmt numFmtId="192" formatCode="[$-409]h:mm:ss\ AM/PM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56"/>
      <name val="Geneva"/>
      <family val="2"/>
    </font>
    <font>
      <sz val="8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2"/>
      <color indexed="9"/>
      <name val="Geneva"/>
      <family val="0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1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170" fontId="6" fillId="33" borderId="16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7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" sqref="K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5" customWidth="1"/>
    <col min="6" max="6" width="18.125" style="64" customWidth="1"/>
    <col min="7" max="7" width="17.00390625" style="64" customWidth="1"/>
    <col min="8" max="8" width="16.375" style="64" customWidth="1"/>
    <col min="9" max="9" width="13.625" style="64" customWidth="1"/>
    <col min="10" max="10" width="13.875" style="64" customWidth="1"/>
    <col min="11" max="11" width="19.00390625" style="64" customWidth="1"/>
    <col min="12" max="12" width="9.125" style="64" customWidth="1"/>
    <col min="13" max="17" width="9.125" style="41" customWidth="1"/>
  </cols>
  <sheetData>
    <row r="1" spans="1:11" ht="18" customHeight="1">
      <c r="A1" s="11" t="str">
        <f>CONCATENATE("Electromigration MTTF Calculations for Device ",G1," Rev 2")</f>
        <v>Electromigration MTTF Calculations for Device MRF6VP3450H_OFDM Rev 2</v>
      </c>
      <c r="F1" s="51" t="s">
        <v>33</v>
      </c>
      <c r="G1" s="52" t="s">
        <v>36</v>
      </c>
      <c r="H1" s="53" t="s">
        <v>1</v>
      </c>
      <c r="I1" s="54"/>
      <c r="J1" s="54"/>
      <c r="K1" s="54"/>
    </row>
    <row r="2" spans="1:11" ht="18" customHeight="1">
      <c r="A2" s="5" t="s">
        <v>2</v>
      </c>
      <c r="F2" s="51" t="s">
        <v>34</v>
      </c>
      <c r="G2" s="52">
        <v>5506</v>
      </c>
      <c r="H2" s="33" t="s">
        <v>3</v>
      </c>
      <c r="I2" s="33" t="s">
        <v>4</v>
      </c>
      <c r="J2" s="33" t="s">
        <v>5</v>
      </c>
      <c r="K2" s="33" t="s">
        <v>6</v>
      </c>
    </row>
    <row r="3" spans="1:11" ht="18" customHeight="1">
      <c r="A3" s="5" t="s">
        <v>7</v>
      </c>
      <c r="F3" s="33" t="s">
        <v>10</v>
      </c>
      <c r="G3" s="52">
        <v>50</v>
      </c>
      <c r="H3" s="55" t="s">
        <v>8</v>
      </c>
      <c r="I3" s="56">
        <f>IF(G20&gt;K3,B8-(G20-K3),B8)</f>
        <v>80</v>
      </c>
      <c r="J3" s="33">
        <v>0</v>
      </c>
      <c r="K3" s="57">
        <f>G10</f>
        <v>150</v>
      </c>
    </row>
    <row r="4" spans="1:11" ht="18" customHeight="1">
      <c r="A4" s="12" t="s">
        <v>9</v>
      </c>
      <c r="F4" s="33" t="s">
        <v>11</v>
      </c>
      <c r="G4" s="58">
        <v>6.43</v>
      </c>
      <c r="H4" s="59" t="s">
        <v>10</v>
      </c>
      <c r="I4" s="60">
        <f>IF(B9&lt;J4,J4,IF(B9&gt;K4,K4,B9))</f>
        <v>50</v>
      </c>
      <c r="J4" s="33">
        <v>9</v>
      </c>
      <c r="K4" s="33">
        <v>60</v>
      </c>
    </row>
    <row r="5" spans="1:11" ht="18" customHeight="1">
      <c r="A5" s="12" t="s">
        <v>0</v>
      </c>
      <c r="F5" s="33" t="s">
        <v>13</v>
      </c>
      <c r="G5" s="58">
        <v>0.505</v>
      </c>
      <c r="H5" s="61" t="s">
        <v>11</v>
      </c>
      <c r="I5" s="33">
        <f>IF(B10&lt;J5,J5,IF(B10&gt;K5,K5,B10))</f>
        <v>10.2</v>
      </c>
      <c r="J5" s="60">
        <v>0.001</v>
      </c>
      <c r="K5" s="33">
        <v>35</v>
      </c>
    </row>
    <row r="6" spans="1:11" ht="18" customHeight="1">
      <c r="A6" s="5" t="s">
        <v>12</v>
      </c>
      <c r="F6" s="33" t="s">
        <v>15</v>
      </c>
      <c r="G6" s="52">
        <v>90</v>
      </c>
      <c r="H6" s="59" t="s">
        <v>13</v>
      </c>
      <c r="I6" s="33">
        <f>IF(B11&lt;J6,J6,IF(B11&gt;K6,K6,B11))</f>
        <v>2</v>
      </c>
      <c r="J6" s="62">
        <v>0</v>
      </c>
      <c r="K6" s="33">
        <v>250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3" t="s">
        <v>37</v>
      </c>
      <c r="G7" s="52">
        <v>0.27</v>
      </c>
      <c r="H7" s="59" t="s">
        <v>15</v>
      </c>
      <c r="I7" s="33">
        <f>IF(B12&lt;J7,J7,IF(B12&gt;K7,K7,B12))</f>
        <v>175</v>
      </c>
      <c r="J7" s="62">
        <v>0</v>
      </c>
      <c r="K7" s="33">
        <v>1500</v>
      </c>
    </row>
    <row r="8" spans="1:11" ht="18" customHeight="1">
      <c r="A8" s="7" t="s">
        <v>8</v>
      </c>
      <c r="B8" s="40">
        <v>80</v>
      </c>
      <c r="C8" s="8" t="str">
        <f>IF(B8&lt;J3,CONCATENATE("Tcase under limit! ",J3,"°C "),CONCATENATE(J3,"°C "))</f>
        <v>0°C </v>
      </c>
      <c r="D8" s="38" t="str">
        <f>IF(B8&gt;150,CONCATENATE("Warning Tcase OVER 150°C! "),CONCATENATE("150°C "))</f>
        <v>150°C </v>
      </c>
      <c r="F8" s="63" t="s">
        <v>38</v>
      </c>
      <c r="G8" s="52">
        <f>G13</f>
        <v>0.24300000000000002</v>
      </c>
      <c r="H8" s="59" t="s">
        <v>16</v>
      </c>
      <c r="I8" s="33">
        <f>IF(B13&lt;J8,J8,IF(B13&gt;K8,K8,B13))</f>
        <v>10</v>
      </c>
      <c r="J8" s="62">
        <v>7</v>
      </c>
      <c r="K8" s="33">
        <v>30</v>
      </c>
    </row>
    <row r="9" spans="1:11" ht="18" customHeight="1">
      <c r="A9" s="7" t="s">
        <v>10</v>
      </c>
      <c r="B9" s="40">
        <f>G3</f>
        <v>50</v>
      </c>
      <c r="C9" s="8" t="str">
        <f>IF(B9&lt;J4,CONCATENATE("Vdd lnder limit! ",J4,"V "),CONCATENATE(J4,"V"))</f>
        <v>9V</v>
      </c>
      <c r="D9" s="8" t="str">
        <f>IF(B9&gt;K4,CONCATENATE("Vdd over limit! ",K4,"V "),CONCATENATE(K4,"V"))</f>
        <v>60V</v>
      </c>
      <c r="F9" s="63" t="s">
        <v>39</v>
      </c>
      <c r="G9" s="52">
        <f>H13</f>
        <v>0.29700000000000004</v>
      </c>
      <c r="H9" s="63" t="s">
        <v>40</v>
      </c>
      <c r="I9" s="33">
        <f>IF(B16&lt;J9,J9,IF(B16&gt;K9,K9,B16))</f>
        <v>0.27</v>
      </c>
      <c r="J9" s="33">
        <f>G13</f>
        <v>0.24300000000000002</v>
      </c>
      <c r="K9" s="33">
        <f>H13</f>
        <v>0.29700000000000004</v>
      </c>
    </row>
    <row r="10" spans="1:9" ht="18" customHeight="1">
      <c r="A10" s="7" t="s">
        <v>11</v>
      </c>
      <c r="B10" s="40">
        <v>10.2</v>
      </c>
      <c r="C10" s="8" t="str">
        <f>IF(B10&lt;J5,CONCATENATE("Id3 under limit! ",J5,"A "),CONCATENATE(J5,"A"))</f>
        <v>0.001A</v>
      </c>
      <c r="D10" s="8" t="str">
        <f>IF(B10&gt;K5,CONCATENATE("Vdd over limit! ",K5,"A "),CONCATENATE(K5,"A"))</f>
        <v>35A</v>
      </c>
      <c r="F10" s="33" t="s">
        <v>35</v>
      </c>
      <c r="G10" s="52">
        <v>150</v>
      </c>
      <c r="H10" s="71" t="s">
        <v>42</v>
      </c>
      <c r="I10" s="71">
        <v>225</v>
      </c>
    </row>
    <row r="11" spans="1:7" ht="18" customHeight="1">
      <c r="A11" s="7" t="s">
        <v>13</v>
      </c>
      <c r="B11" s="40">
        <v>2</v>
      </c>
      <c r="C11" s="8" t="str">
        <f>IF(B11&lt;J6,CONCATENATE("Vdd under limit! ",J6,"W "),CONCATENATE(J6,"W"))</f>
        <v>0W</v>
      </c>
      <c r="D11" s="8" t="str">
        <f>IF(B11&gt;K6,CONCATENATE("Vdd over limit! ",K6,"W "),CONCATENATE(K6,"W"))</f>
        <v>250W</v>
      </c>
      <c r="F11" s="33" t="s">
        <v>8</v>
      </c>
      <c r="G11" s="65">
        <v>80</v>
      </c>
    </row>
    <row r="12" spans="1:7" ht="18" customHeight="1">
      <c r="A12" s="7" t="s">
        <v>15</v>
      </c>
      <c r="B12" s="40">
        <v>175</v>
      </c>
      <c r="C12" s="8" t="str">
        <f>IF(B12&lt;J7,CONCATENATE("Vdd under limit! ",J7,"W "),CONCATENATE(J7,"W"))</f>
        <v>0W</v>
      </c>
      <c r="D12" s="8" t="str">
        <f>IF(B12&gt;K7,CONCATENATE("Vdd over limit! ",K7,"W"),CONCATENATE(K7,"W"))</f>
        <v>1500W</v>
      </c>
      <c r="E12" s="48"/>
      <c r="F12" s="55"/>
      <c r="G12" s="65"/>
    </row>
    <row r="13" spans="1:8" ht="18" customHeight="1">
      <c r="A13" s="7" t="s">
        <v>16</v>
      </c>
      <c r="B13" s="7">
        <v>10</v>
      </c>
      <c r="C13" s="8" t="str">
        <f>IF(B13&lt;J8,CONCATENATE("Vdd under limit! ",J8,"yrs "),CONCATENATE(J8,"yrs"))</f>
        <v>7yrs</v>
      </c>
      <c r="D13" s="8" t="str">
        <f>IF(B13&gt;K8,CONCATENATE("Vdd over limit! ",K8,"yrs"),CONCATENATE(K8,"yrs"))</f>
        <v>30yrs</v>
      </c>
      <c r="E13" s="48"/>
      <c r="F13" s="66" t="s">
        <v>41</v>
      </c>
      <c r="G13" s="64">
        <f>G7*0.9</f>
        <v>0.24300000000000002</v>
      </c>
      <c r="H13" s="64">
        <f>G7*1.1</f>
        <v>0.29700000000000004</v>
      </c>
    </row>
    <row r="14" spans="1:6" ht="18" customHeight="1">
      <c r="A14" s="15"/>
      <c r="B14" s="2"/>
      <c r="C14" s="16"/>
      <c r="D14" s="16"/>
      <c r="E14" s="48"/>
      <c r="F14" s="67"/>
    </row>
    <row r="15" spans="1:6" ht="18" customHeight="1">
      <c r="A15" s="5" t="s">
        <v>17</v>
      </c>
      <c r="B15" s="2"/>
      <c r="C15" s="33"/>
      <c r="D15" s="33"/>
      <c r="E15" s="48"/>
      <c r="F15" s="67"/>
    </row>
    <row r="16" spans="1:11" ht="18" customHeight="1">
      <c r="A16" s="14" t="s">
        <v>18</v>
      </c>
      <c r="B16" s="6">
        <f>G7</f>
        <v>0.27</v>
      </c>
      <c r="E16" s="48"/>
      <c r="F16" s="67"/>
      <c r="J16" s="33" t="str">
        <f>IF(B16&lt;J9,CONCATENATE("Under limit! ",J9,"°C/W "),CONCATENATE(J9," °C/W"))</f>
        <v>0.243 °C/W</v>
      </c>
      <c r="K16" s="33" t="str">
        <f>IF(B16&gt;K9,CONCATENATE("Over limit! ",K9,"°C/W"),CONCATENATE(K9,"°C/W"))</f>
        <v>0.297°C/W</v>
      </c>
    </row>
    <row r="17" spans="1:7" ht="18" customHeight="1">
      <c r="A17" s="17"/>
      <c r="B17" s="18"/>
      <c r="C17" s="34"/>
      <c r="D17" s="34"/>
      <c r="E17" s="48"/>
      <c r="F17" s="67"/>
      <c r="G17" s="68">
        <f>10*LOG(G6/G5)</f>
        <v>22.509511313206634</v>
      </c>
    </row>
    <row r="18" spans="1:7" ht="18" customHeight="1">
      <c r="A18" s="21" t="s">
        <v>19</v>
      </c>
      <c r="B18" s="9"/>
      <c r="C18" s="9"/>
      <c r="D18" s="16"/>
      <c r="E18" s="48"/>
      <c r="F18" s="67"/>
      <c r="G18" s="69">
        <f>G6/G3/0.28</f>
        <v>6.428571428571428</v>
      </c>
    </row>
    <row r="19" spans="1:4" ht="18" customHeight="1">
      <c r="A19" s="4" t="str">
        <f>CONCATENATE("When Tcase Temp = ",ROUND(I3,1),"°C")</f>
        <v>When Tcase Temp = 80°C</v>
      </c>
      <c r="B19" s="4" t="s">
        <v>20</v>
      </c>
      <c r="C19" s="4" t="s">
        <v>21</v>
      </c>
      <c r="D19" s="4" t="str">
        <f>IF(G20&gt;K3,CONCATENATE("If Tcase Temp = ",B8,"°C"),"Stage Over Temp?")</f>
        <v>Stage Over Temp?</v>
      </c>
    </row>
    <row r="20" spans="1:7" ht="18" customHeight="1">
      <c r="A20" s="16" t="s">
        <v>22</v>
      </c>
      <c r="B20" s="50">
        <f>152000/(100000000*I5/G2)^2*EXP(0.66/0.0000863/(273+I3+I9*(I4*I5+I6-I7)))</f>
        <v>133.98325443031015</v>
      </c>
      <c r="C20" s="44">
        <f>I3+I9*(I4*I5+I6-I7)</f>
        <v>170.99</v>
      </c>
      <c r="D20" s="38" t="str">
        <f>IF(B8+I9*(I4*I5+I6-I7)&gt;I10,CONCATENATE(ROUND(B8+I9*(I4*I5+I6-I7)-I10,0),"°C ","Over Tj max."),"None")</f>
        <v>None</v>
      </c>
      <c r="G20" s="70"/>
    </row>
    <row r="21" spans="1:6" ht="18" customHeight="1">
      <c r="A21" s="36" t="s">
        <v>23</v>
      </c>
      <c r="B21" s="13" t="s">
        <v>24</v>
      </c>
      <c r="C21" s="13" t="str">
        <f>CONCATENATE("Tj max Allowed ",I10," °C ")</f>
        <v>Tj max Allowed 225 °C </v>
      </c>
      <c r="D21" s="13" t="str">
        <f>CONCATENATE("Tj max Allowed ",I10," °C ")</f>
        <v>Tj max Allowed 225 °C </v>
      </c>
      <c r="F21" s="67"/>
    </row>
    <row r="22" spans="1:7" ht="18" customHeight="1">
      <c r="A22" s="35" t="s">
        <v>0</v>
      </c>
      <c r="B22" s="1"/>
      <c r="D22" s="16"/>
      <c r="E22" s="47" t="s">
        <v>0</v>
      </c>
      <c r="F22" s="67"/>
      <c r="G22" s="69"/>
    </row>
    <row r="23" spans="1:6" ht="18" customHeight="1" thickBot="1">
      <c r="A23" s="22" t="s">
        <v>25</v>
      </c>
      <c r="B23" s="23"/>
      <c r="C23" s="23"/>
      <c r="D23" s="23"/>
      <c r="E23" s="48"/>
      <c r="F23" s="67"/>
    </row>
    <row r="24" spans="1:4" ht="18" customHeight="1">
      <c r="A24" s="24" t="s">
        <v>26</v>
      </c>
      <c r="B24" s="25" t="str">
        <f>CONCATENATE(ROUND(B20,0)," Years")</f>
        <v>134 Years</v>
      </c>
      <c r="C24" s="42" t="s">
        <v>27</v>
      </c>
      <c r="D24" s="26" t="str">
        <f>CONCATENATE(" ",ROUND(I3,1)," °C ")</f>
        <v> 80 °C </v>
      </c>
    </row>
    <row r="25" spans="1:4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>LOGNORMDIST(B13*365*24,LN(B20*365*24),0.8)*2*1000000000/8760/B13</f>
        <v>13.458915164009195</v>
      </c>
    </row>
    <row r="26" spans="1:4" ht="18" customHeight="1">
      <c r="A26" s="29" t="s">
        <v>30</v>
      </c>
      <c r="B26" s="30"/>
      <c r="C26" s="31"/>
      <c r="D26" s="32"/>
    </row>
    <row r="27" spans="1:4" ht="18" customHeight="1">
      <c r="A27" s="29" t="s">
        <v>31</v>
      </c>
      <c r="B27" s="30"/>
      <c r="C27" s="31"/>
      <c r="D27" s="32"/>
    </row>
    <row r="28" spans="1:7" ht="18" customHeight="1">
      <c r="A28" s="37" t="s">
        <v>32</v>
      </c>
      <c r="B28" s="30"/>
      <c r="C28" s="31"/>
      <c r="D28" s="32"/>
      <c r="G28" s="69"/>
    </row>
    <row r="29" ht="18" customHeight="1"/>
    <row r="30" spans="1:4" ht="18" customHeight="1">
      <c r="A30" s="46"/>
      <c r="B30" s="19"/>
      <c r="C30" s="20"/>
      <c r="D30" s="20"/>
    </row>
    <row r="31" spans="1:6" ht="18" customHeight="1">
      <c r="A31" s="72"/>
      <c r="B31" s="9"/>
      <c r="C31" s="9"/>
      <c r="D31" s="9"/>
      <c r="E31" s="49"/>
      <c r="F31" s="67" t="s">
        <v>0</v>
      </c>
    </row>
    <row r="32" spans="1:6" ht="15.75">
      <c r="A32" s="10"/>
      <c r="B32" s="39"/>
      <c r="C32" s="39"/>
      <c r="D32" s="39"/>
      <c r="E32" s="49"/>
      <c r="F32" s="67"/>
    </row>
    <row r="33" spans="5:6" ht="15.75">
      <c r="E33" s="49"/>
      <c r="F33" s="67"/>
    </row>
    <row r="34" spans="5:6" ht="15.75">
      <c r="E34" s="49"/>
      <c r="F34" s="67"/>
    </row>
    <row r="35" spans="5:6" ht="15.75">
      <c r="E35" s="49"/>
      <c r="F35" s="67"/>
    </row>
    <row r="36" spans="5:6" ht="15.75">
      <c r="E36" s="49"/>
      <c r="F36" s="67"/>
    </row>
    <row r="37" spans="5:6" ht="15.75">
      <c r="E37" s="49"/>
      <c r="F37" s="67"/>
    </row>
    <row r="38" spans="5:6" ht="15.75">
      <c r="E38" s="49"/>
      <c r="F38" s="67"/>
    </row>
    <row r="39" spans="5:6" ht="15.75">
      <c r="E39" s="49"/>
      <c r="F39" s="67"/>
    </row>
    <row r="40" spans="5:6" ht="15.75">
      <c r="E40" s="49"/>
      <c r="F40" s="67"/>
    </row>
    <row r="41" spans="5:6" ht="15.75">
      <c r="E41" s="49"/>
      <c r="F41" s="67"/>
    </row>
    <row r="42" spans="1:6" ht="15.75">
      <c r="A42" s="10"/>
      <c r="B42" s="9"/>
      <c r="C42" s="9"/>
      <c r="D42" s="9"/>
      <c r="E42" s="49"/>
      <c r="F42" s="67"/>
    </row>
    <row r="43" spans="4:6" ht="15.75">
      <c r="D43" s="9"/>
      <c r="E43" s="49"/>
      <c r="F43" s="67"/>
    </row>
    <row r="44" ht="12.75">
      <c r="D44" s="1"/>
    </row>
    <row r="45" ht="15">
      <c r="D45" s="3"/>
    </row>
    <row r="46" ht="15">
      <c r="D46" s="3"/>
    </row>
    <row r="48" ht="15">
      <c r="D48" s="3"/>
    </row>
    <row r="49" ht="15">
      <c r="D49" s="3"/>
    </row>
    <row r="51" ht="15">
      <c r="D51" s="3"/>
    </row>
    <row r="52" ht="15">
      <c r="D52" s="3"/>
    </row>
  </sheetData>
  <sheetProtection/>
  <printOptions/>
  <pageMargins left="0" right="0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 MTTF Calculations 12/10/98</dc:title>
  <dc:subject/>
  <dc:creator>Wayne Burger</dc:creator>
  <cp:keywords/>
  <dc:description/>
  <cp:lastModifiedBy>Ric Watkins</cp:lastModifiedBy>
  <cp:lastPrinted>2009-12-03T17:37:49Z</cp:lastPrinted>
  <dcterms:created xsi:type="dcterms:W3CDTF">2002-11-13T17:41:12Z</dcterms:created>
  <dcterms:modified xsi:type="dcterms:W3CDTF">2010-05-04T02:57:39Z</dcterms:modified>
  <cp:category/>
  <cp:version/>
  <cp:contentType/>
  <cp:contentStatus/>
</cp:coreProperties>
</file>