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3530" windowHeight="11490" tabRatio="903" activeTab="0"/>
  </bookViews>
  <sheets>
    <sheet name="The Program" sheetId="1" r:id="rId1"/>
    <sheet name="MTTF_CDMA" sheetId="2" r:id="rId2"/>
    <sheet name="MTTF_CW" sheetId="3" r:id="rId3"/>
  </sheets>
  <definedNames>
    <definedName name="_xlnm.Print_Area" localSheetId="2">'MTTF_CW'!$A$1:$G$52</definedName>
  </definedNames>
  <calcPr fullCalcOnLoad="1"/>
</workbook>
</file>

<file path=xl/sharedStrings.xml><?xml version="1.0" encoding="utf-8"?>
<sst xmlns="http://schemas.openxmlformats.org/spreadsheetml/2006/main" count="118" uniqueCount="44">
  <si>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</si>
  <si>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</si>
  <si>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</si>
  <si>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</si>
  <si>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</si>
  <si>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</si>
  <si>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</si>
  <si>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</si>
  <si>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</si>
  <si>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</si>
  <si>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</si>
  <si>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</si>
  <si>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</si>
  <si>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</si>
  <si>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</si>
  <si>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</si>
  <si>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</si>
  <si>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</si>
  <si>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</si>
  <si>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</si>
  <si>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</si>
  <si>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</si>
  <si>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</si>
  <si>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</si>
  <si>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</si>
  <si>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</si>
  <si>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</si>
  <si>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</si>
  <si>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</si>
  <si>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</si>
  <si>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</si>
  <si>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</si>
  <si>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</si>
  <si>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</si>
  <si>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</si>
  <si>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</si>
  <si>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 xml:space="preserve">MTTF </t>
  </si>
  <si>
    <r>
      <t>F</t>
    </r>
    <r>
      <rPr>
        <b/>
        <sz val="10"/>
        <color indexed="9"/>
        <rFont val="Arial"/>
        <family val="2"/>
      </rPr>
      <t>jc1 (°C/W) U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</si>
  <si>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</si>
  <si>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</si>
  <si>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</si>
  <si>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</si>
  <si>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t>MRF6S19100H_CW</t>
  </si>
  <si>
    <t>MRF6S19100H_CDMA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</si>
</sst>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18"/>
      <name val="Geneva"/>
      <family val="0"/>
    </font>
    <font>
      <sz val="10"/>
      <color indexed="56"/>
      <name val="Geneva"/>
      <family val="2"/>
    </font>
    <font>
      <b/>
      <u val="single"/>
      <sz val="10"/>
      <color indexed="9"/>
      <name val="Geneva"/>
      <family val="0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color indexed="9"/>
      <name val="Arial"/>
      <family val="2"/>
    </font>
    <font>
      <sz val="10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70" fontId="6" fillId="2" borderId="7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7" fontId="11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6" sqref="K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0" customWidth="1"/>
    <col min="6" max="6" width="18.125" style="44" customWidth="1"/>
    <col min="7" max="7" width="24.75390625" style="44" customWidth="1"/>
    <col min="8" max="8" width="17.75390625" style="44" customWidth="1"/>
    <col min="9" max="9" width="13.625" style="44" customWidth="1"/>
    <col min="10" max="10" width="13.875" style="44" customWidth="1"/>
    <col min="11" max="11" width="26.00390625" style="44" customWidth="1"/>
    <col min="12" max="12" width="9.125" style="75" customWidth="1"/>
    <col min="13" max="17" width="9.125" style="44" customWidth="1"/>
  </cols>
  <sheetData>
    <row r="1" spans="1:11" ht="18" customHeight="1">
      <c r="A1" s="13" t="str">
        <f>CONCATENATE("Electromigration MTTF Calculations for Device ",G1," Rev. 2")</f>
        <v>Electromigration MTTF Calculations for Device MRF6S19100H_CDMA Rev. 2</v>
      </c>
      <c r="F1" s="51" t="s">
        <v>33</v>
      </c>
      <c r="G1" s="72" t="s">
        <v>43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34</v>
      </c>
      <c r="G2" s="73">
        <v>4657.8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73">
        <v>28</v>
      </c>
      <c r="H3" s="56" t="s">
        <v>8</v>
      </c>
      <c r="I3" s="57">
        <f>IF(G20&gt;K3,B8-(G20-K3),B8)</f>
        <v>77</v>
      </c>
      <c r="J3" s="35">
        <v>0</v>
      </c>
      <c r="K3" s="58">
        <f>G10</f>
        <v>225</v>
      </c>
    </row>
    <row r="4" spans="1:11" ht="18" customHeight="1">
      <c r="A4" s="14" t="s">
        <v>9</v>
      </c>
      <c r="F4" s="35" t="s">
        <v>11</v>
      </c>
      <c r="G4" s="74">
        <v>3.021978021978022</v>
      </c>
      <c r="H4" s="60" t="s">
        <v>10</v>
      </c>
      <c r="I4" s="61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74">
        <v>0.6957010852370441</v>
      </c>
      <c r="H5" s="62" t="s">
        <v>11</v>
      </c>
      <c r="I5" s="36">
        <f>IF(B10&lt;J5,J5,IF(B10&gt;K5,K5,B10))</f>
        <v>3.021978021978022</v>
      </c>
      <c r="J5" s="63">
        <v>0.001</v>
      </c>
      <c r="K5" s="35">
        <v>10</v>
      </c>
    </row>
    <row r="6" spans="1:11" ht="18" customHeight="1">
      <c r="A6" s="6" t="s">
        <v>12</v>
      </c>
      <c r="F6" s="35" t="s">
        <v>15</v>
      </c>
      <c r="G6" s="73">
        <v>22</v>
      </c>
      <c r="H6" s="60" t="s">
        <v>13</v>
      </c>
      <c r="I6" s="36">
        <f>IF(B11&lt;J6,J6,IF(B11&gt;K6,K6,B11))</f>
        <v>0.6957010852370441</v>
      </c>
      <c r="J6" s="64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5" t="s">
        <v>39</v>
      </c>
      <c r="G7" s="72">
        <v>0.5</v>
      </c>
      <c r="H7" s="60" t="s">
        <v>15</v>
      </c>
      <c r="I7" s="36">
        <f>IF(B12&lt;J7,J7,IF(B12&gt;K7,K7,B12))</f>
        <v>22</v>
      </c>
      <c r="J7" s="64">
        <v>0</v>
      </c>
      <c r="K7" s="35">
        <v>25</v>
      </c>
    </row>
    <row r="8" spans="1:11" ht="18" customHeight="1">
      <c r="A8" s="8" t="s">
        <v>8</v>
      </c>
      <c r="B8" s="43">
        <f>G11</f>
        <v>77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5" t="s">
        <v>40</v>
      </c>
      <c r="G8" s="73">
        <v>0.45</v>
      </c>
      <c r="H8" s="60" t="s">
        <v>16</v>
      </c>
      <c r="I8" s="36">
        <f>IF(B13&lt;J8,J8,IF(B13&gt;K8,K8,B13))</f>
        <v>10</v>
      </c>
      <c r="J8" s="64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5" t="s">
        <v>41</v>
      </c>
      <c r="G9" s="73">
        <v>0.55</v>
      </c>
      <c r="H9" s="66" t="s">
        <v>38</v>
      </c>
      <c r="I9" s="36">
        <f>IF(B16&lt;J9,J9,IF(B16&gt;K9,K9,B16))</f>
        <v>0.5</v>
      </c>
      <c r="J9" s="35">
        <f>G8</f>
        <v>0.45</v>
      </c>
      <c r="K9" s="35">
        <f>G9</f>
        <v>0.55</v>
      </c>
    </row>
    <row r="10" spans="1:7" ht="18" customHeight="1">
      <c r="A10" s="8" t="s">
        <v>11</v>
      </c>
      <c r="B10" s="43">
        <f>G4</f>
        <v>3.021978021978022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10A</v>
      </c>
      <c r="F10" s="35" t="s">
        <v>35</v>
      </c>
      <c r="G10" s="73">
        <v>225</v>
      </c>
    </row>
    <row r="11" spans="1:7" ht="18" customHeight="1">
      <c r="A11" s="8" t="s">
        <v>13</v>
      </c>
      <c r="B11" s="43">
        <f>G5</f>
        <v>0.6957010852370441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59">
        <v>77</v>
      </c>
    </row>
    <row r="12" spans="1:7" ht="18" customHeight="1">
      <c r="A12" s="8" t="s">
        <v>15</v>
      </c>
      <c r="B12" s="43">
        <f>G6</f>
        <v>22</v>
      </c>
      <c r="C12" s="9" t="str">
        <f>IF(B12&lt;J7,CONCATENATE("Vdd under limit! ",J7,"W "),CONCATENATE(J7,"W"))</f>
        <v>0W</v>
      </c>
      <c r="D12" s="9" t="str">
        <f>IF(B12&gt;K7,CONCATENATE("Vdd over limit! ",K7,"W"),CONCATENATE(K7,"W"))</f>
        <v>25W</v>
      </c>
      <c r="E12" s="1"/>
      <c r="F12" s="68" t="s">
        <v>36</v>
      </c>
      <c r="G12" s="59" t="str">
        <f>B24</f>
        <v>4719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1"/>
      <c r="F13" s="69"/>
    </row>
    <row r="14" spans="1:6" ht="18" customHeight="1">
      <c r="A14" s="17"/>
      <c r="B14" s="2"/>
      <c r="C14" s="18"/>
      <c r="D14" s="18"/>
      <c r="E14" s="1"/>
      <c r="F14" s="69"/>
    </row>
    <row r="15" spans="1:6" ht="18" customHeight="1">
      <c r="A15" s="6" t="s">
        <v>17</v>
      </c>
      <c r="B15" s="2"/>
      <c r="C15" s="35"/>
      <c r="D15" s="35"/>
      <c r="E15" s="1"/>
      <c r="F15" s="69"/>
    </row>
    <row r="16" spans="1:11" ht="18" customHeight="1">
      <c r="A16" s="16" t="s">
        <v>18</v>
      </c>
      <c r="B16" s="7">
        <f>G7</f>
        <v>0.5</v>
      </c>
      <c r="E16" s="1"/>
      <c r="F16" s="69"/>
      <c r="J16" s="36" t="str">
        <f>IF(B16&lt;J9,CONCATENATE("Under limit! ",J9,"°C/W "),CONCATENATE(J9," °C/W"))</f>
        <v>0.45 °C/W</v>
      </c>
      <c r="K16" s="36" t="str">
        <f>IF(B16&gt;K9,CONCATENATE("Over limit! ",K9,"°C/W"),CONCATENATE(K9,"°C/W"))</f>
        <v>0.55°C/W</v>
      </c>
    </row>
    <row r="17" spans="1:6" ht="18" customHeight="1">
      <c r="A17" s="19"/>
      <c r="B17" s="20"/>
      <c r="C17" s="36"/>
      <c r="D17" s="36"/>
      <c r="E17" s="1"/>
      <c r="F17" s="69"/>
    </row>
    <row r="18" spans="1:6" ht="18" customHeight="1">
      <c r="A18" s="23" t="s">
        <v>19</v>
      </c>
      <c r="B18" s="10"/>
      <c r="C18" s="10"/>
      <c r="D18" s="18"/>
      <c r="E18" s="1"/>
      <c r="F18" s="69"/>
    </row>
    <row r="19" spans="1:4" ht="18" customHeight="1">
      <c r="A19" s="5" t="str">
        <f>CONCATENATE("When Tcase Temp = ",ROUND(I3,1),"°C")</f>
        <v>When Tcase Temp = 77°C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4718.590228416003</v>
      </c>
      <c r="C20" s="47">
        <f>I3+I9*(I4*I5+I6-I7)</f>
        <v>108.65554285031084</v>
      </c>
      <c r="D20" s="41" t="str">
        <f>IF(B8+I9*(I4*I5+I6-I7)&gt;K3,CONCATENATE(ROUND(B8+I9*(I4*I5+I6-I7)-K3,0),"°C ","Over Tj max."),"None")</f>
        <v>None</v>
      </c>
      <c r="G20" s="70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9"/>
    </row>
    <row r="22" spans="1:6" ht="18" customHeight="1">
      <c r="A22" s="37" t="s">
        <v>0</v>
      </c>
      <c r="B22" s="1"/>
      <c r="D22" s="18"/>
      <c r="E22" s="38" t="s">
        <v>0</v>
      </c>
      <c r="F22" s="69"/>
    </row>
    <row r="23" spans="1:6" ht="18" customHeight="1" thickBot="1">
      <c r="A23" s="24" t="s">
        <v>25</v>
      </c>
      <c r="B23" s="25"/>
      <c r="C23" s="25"/>
      <c r="D23" s="25"/>
      <c r="E23" s="1"/>
      <c r="F23" s="69"/>
    </row>
    <row r="24" spans="1:4" ht="18" customHeight="1">
      <c r="A24" s="26" t="s">
        <v>26</v>
      </c>
      <c r="B24" s="27" t="str">
        <f>CONCATENATE(ROUND(B20,0)," Years")</f>
        <v>4719 Years</v>
      </c>
      <c r="C24" s="45" t="s">
        <v>27</v>
      </c>
      <c r="D24" s="28" t="str">
        <f>CONCATENATE(" ",ROUND(I3,1)," °C ")</f>
        <v> 77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1.6045235877090855E-10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50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11"/>
      <c r="F31" s="71" t="s">
        <v>0</v>
      </c>
    </row>
    <row r="32" spans="1:6" ht="15.75">
      <c r="A32" s="12"/>
      <c r="B32" s="42"/>
      <c r="C32" s="42"/>
      <c r="D32" s="42"/>
      <c r="E32" s="11"/>
      <c r="F32" s="71"/>
    </row>
    <row r="33" spans="5:6" ht="15.75">
      <c r="E33" s="11"/>
      <c r="F33" s="71"/>
    </row>
    <row r="34" spans="5:6" ht="15.75">
      <c r="E34" s="11"/>
      <c r="F34" s="71"/>
    </row>
    <row r="35" spans="5:6" ht="15.75">
      <c r="E35" s="11"/>
      <c r="F35" s="71"/>
    </row>
    <row r="36" spans="5:6" ht="15.75">
      <c r="E36" s="11"/>
      <c r="F36" s="71"/>
    </row>
    <row r="37" spans="5:6" ht="15.75">
      <c r="E37" s="11"/>
      <c r="F37" s="71"/>
    </row>
    <row r="38" spans="5:6" ht="15.75">
      <c r="E38" s="11"/>
      <c r="F38" s="71"/>
    </row>
    <row r="39" spans="5:6" ht="15.75">
      <c r="E39" s="11"/>
      <c r="F39" s="71"/>
    </row>
    <row r="40" spans="5:6" ht="15.75">
      <c r="E40" s="11"/>
      <c r="F40" s="71"/>
    </row>
    <row r="41" spans="5:6" ht="15.75">
      <c r="E41" s="11"/>
      <c r="F41" s="71"/>
    </row>
    <row r="42" spans="1:6" ht="15.75">
      <c r="A42" s="12"/>
      <c r="B42" s="10"/>
      <c r="C42" s="10"/>
      <c r="D42" s="10"/>
      <c r="E42" s="11"/>
      <c r="F42" s="71"/>
    </row>
    <row r="43" spans="4:6" ht="15.75">
      <c r="D43" s="10"/>
      <c r="E43" s="11"/>
      <c r="F43" s="71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76" customWidth="1"/>
    <col min="6" max="6" width="18.125" style="44" customWidth="1"/>
    <col min="7" max="7" width="24.75390625" style="44" customWidth="1"/>
    <col min="8" max="8" width="17.75390625" style="44" customWidth="1"/>
    <col min="9" max="9" width="13.625" style="44" customWidth="1"/>
    <col min="10" max="10" width="13.875" style="44" customWidth="1"/>
    <col min="11" max="11" width="26.00390625" style="44" customWidth="1"/>
    <col min="12" max="13" width="9.125" style="76" customWidth="1"/>
    <col min="14" max="14" width="9.125" style="49" customWidth="1"/>
    <col min="15" max="17" width="9.125" style="44" customWidth="1"/>
  </cols>
  <sheetData>
    <row r="1" spans="1:11" ht="18" customHeight="1">
      <c r="A1" s="13" t="str">
        <f>CONCATENATE("Electromigration MTTF Calculations for Device ",G1," Rev. 2")</f>
        <v>Electromigration MTTF Calculations for Device MRF6S19100H_CW Rev. 2</v>
      </c>
      <c r="B1" s="80"/>
      <c r="F1" s="51" t="s">
        <v>33</v>
      </c>
      <c r="G1" s="52" t="s">
        <v>42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34</v>
      </c>
      <c r="G2" s="55">
        <v>4657.8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55">
        <v>28</v>
      </c>
      <c r="H3" s="56" t="s">
        <v>8</v>
      </c>
      <c r="I3" s="57">
        <f>IF(G20&gt;K3,B8-(G20-K3),B8)</f>
        <v>80</v>
      </c>
      <c r="J3" s="35">
        <v>0</v>
      </c>
      <c r="K3" s="58">
        <f>G10</f>
        <v>225</v>
      </c>
    </row>
    <row r="4" spans="1:11" ht="18" customHeight="1">
      <c r="A4" s="14" t="s">
        <v>9</v>
      </c>
      <c r="F4" s="35" t="s">
        <v>11</v>
      </c>
      <c r="G4" s="59">
        <v>6.493506493506494</v>
      </c>
      <c r="H4" s="60" t="s">
        <v>10</v>
      </c>
      <c r="I4" s="61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59">
        <v>3.1622776601683795</v>
      </c>
      <c r="H5" s="62" t="s">
        <v>11</v>
      </c>
      <c r="I5" s="36">
        <f>IF(B10&lt;J5,J5,IF(B10&gt;K5,K5,B10))</f>
        <v>6.493506493506494</v>
      </c>
      <c r="J5" s="63">
        <v>0.001</v>
      </c>
      <c r="K5" s="35">
        <v>12</v>
      </c>
    </row>
    <row r="6" spans="1:11" ht="18" customHeight="1">
      <c r="A6" s="6" t="s">
        <v>12</v>
      </c>
      <c r="F6" s="35" t="s">
        <v>15</v>
      </c>
      <c r="G6" s="55">
        <v>100</v>
      </c>
      <c r="H6" s="60" t="s">
        <v>13</v>
      </c>
      <c r="I6" s="36">
        <f>IF(B11&lt;J6,J6,IF(B11&gt;K6,K6,B11))</f>
        <v>3.1622776601683795</v>
      </c>
      <c r="J6" s="64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5" t="s">
        <v>39</v>
      </c>
      <c r="G7" s="55">
        <v>0.44</v>
      </c>
      <c r="H7" s="60" t="s">
        <v>15</v>
      </c>
      <c r="I7" s="36">
        <f>IF(B12&lt;J7,J7,IF(B12&gt;K7,K7,B12))</f>
        <v>100</v>
      </c>
      <c r="J7" s="64">
        <f>MTTF_CDMA!G6</f>
        <v>22</v>
      </c>
      <c r="K7" s="35">
        <v>160</v>
      </c>
    </row>
    <row r="8" spans="1:11" ht="18" customHeight="1">
      <c r="A8" s="8" t="s">
        <v>8</v>
      </c>
      <c r="B8" s="43">
        <f>G11</f>
        <v>80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5" t="s">
        <v>40</v>
      </c>
      <c r="G8" s="55">
        <v>0.396</v>
      </c>
      <c r="H8" s="60" t="s">
        <v>16</v>
      </c>
      <c r="I8" s="36">
        <f>IF(B13&lt;J8,J8,IF(B13&gt;K8,K8,B13))</f>
        <v>10</v>
      </c>
      <c r="J8" s="64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5" t="s">
        <v>37</v>
      </c>
      <c r="G9" s="55">
        <v>0.48400000000000004</v>
      </c>
      <c r="H9" s="66" t="s">
        <v>38</v>
      </c>
      <c r="I9" s="36">
        <f>IF(B16&lt;J9,J9,IF(B16&gt;K9,K9,B16))</f>
        <v>0.44</v>
      </c>
      <c r="J9" s="35">
        <f>G8</f>
        <v>0.396</v>
      </c>
      <c r="K9" s="35">
        <f>G9</f>
        <v>0.48400000000000004</v>
      </c>
    </row>
    <row r="10" spans="1:7" ht="18" customHeight="1">
      <c r="A10" s="8" t="s">
        <v>11</v>
      </c>
      <c r="B10" s="43">
        <f>G4</f>
        <v>6.493506493506494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12A</v>
      </c>
      <c r="F10" s="35" t="s">
        <v>35</v>
      </c>
      <c r="G10" s="67">
        <v>225</v>
      </c>
    </row>
    <row r="11" spans="1:7" ht="18" customHeight="1">
      <c r="A11" s="8" t="s">
        <v>13</v>
      </c>
      <c r="B11" s="43">
        <f>G5</f>
        <v>3.1622776601683795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67">
        <v>80</v>
      </c>
    </row>
    <row r="12" spans="1:7" ht="18" customHeight="1">
      <c r="A12" s="8" t="s">
        <v>15</v>
      </c>
      <c r="B12" s="43">
        <f>G6</f>
        <v>100</v>
      </c>
      <c r="C12" s="9" t="str">
        <f>IF(B12&lt;J7,CONCATENATE("Vdd under limit! ",J7,"W "),CONCATENATE(J7,"W"))</f>
        <v>22W</v>
      </c>
      <c r="D12" s="9" t="str">
        <f>IF(B12&gt;K7,CONCATENATE("Vdd over limit! ",K7,"W"),CONCATENATE(K7,"W"))</f>
        <v>160W</v>
      </c>
      <c r="E12" s="77"/>
      <c r="F12" s="68" t="s">
        <v>36</v>
      </c>
      <c r="G12" s="59" t="str">
        <f>B24</f>
        <v>653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77"/>
      <c r="F13" s="69"/>
    </row>
    <row r="14" spans="1:6" ht="18" customHeight="1">
      <c r="A14" s="17"/>
      <c r="B14" s="2"/>
      <c r="C14" s="18"/>
      <c r="D14" s="18"/>
      <c r="E14" s="77"/>
      <c r="F14" s="69"/>
    </row>
    <row r="15" spans="1:6" ht="18" customHeight="1">
      <c r="A15" s="6" t="s">
        <v>17</v>
      </c>
      <c r="B15" s="2"/>
      <c r="C15" s="35"/>
      <c r="D15" s="35"/>
      <c r="E15" s="77"/>
      <c r="F15" s="69"/>
    </row>
    <row r="16" spans="1:11" ht="18" customHeight="1">
      <c r="A16" s="16" t="s">
        <v>18</v>
      </c>
      <c r="B16" s="7">
        <f>G7</f>
        <v>0.44</v>
      </c>
      <c r="E16" s="77"/>
      <c r="F16" s="69"/>
      <c r="J16" s="36" t="str">
        <f>IF(B16&lt;J9,CONCATENATE("Under limit! ",J9,"°C/W "),CONCATENATE(J9," °C/W"))</f>
        <v>0.396 °C/W</v>
      </c>
      <c r="K16" s="36" t="str">
        <f>IF(B16&gt;K9,CONCATENATE("Over limit! ",K9,"°C/W"),CONCATENATE(K9,"°C/W"))</f>
        <v>0.484°C/W</v>
      </c>
    </row>
    <row r="17" spans="1:6" ht="18" customHeight="1">
      <c r="A17" s="19"/>
      <c r="B17" s="20"/>
      <c r="C17" s="36"/>
      <c r="D17" s="36"/>
      <c r="E17" s="77"/>
      <c r="F17" s="69"/>
    </row>
    <row r="18" spans="1:6" ht="18" customHeight="1">
      <c r="A18" s="23" t="s">
        <v>19</v>
      </c>
      <c r="B18" s="10"/>
      <c r="C18" s="10"/>
      <c r="D18" s="18"/>
      <c r="E18" s="77"/>
      <c r="F18" s="69"/>
    </row>
    <row r="19" spans="1:4" ht="18" customHeight="1">
      <c r="A19" s="5" t="str">
        <f>CONCATENATE("When Tcase Temp = ",ROUND(I3,1),"°C")</f>
        <v>When Tcase Temp = 80°C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652.6766234116014</v>
      </c>
      <c r="C20" s="47">
        <f>I3+I9*(I4*I5+I6-I7)</f>
        <v>117.3914021704741</v>
      </c>
      <c r="D20" s="41" t="str">
        <f>IF(B8+I9*(I4*I5+I6-I7)&gt;K3,CONCATENATE(ROUND(B8+I9*(I4*I5+I6-I7)-K3,0),"°C ","Over Tj max."),"None")</f>
        <v>None</v>
      </c>
      <c r="G20" s="70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9"/>
    </row>
    <row r="22" spans="1:6" ht="18" customHeight="1">
      <c r="A22" s="37" t="s">
        <v>0</v>
      </c>
      <c r="B22" s="1"/>
      <c r="D22" s="18"/>
      <c r="E22" s="78" t="s">
        <v>0</v>
      </c>
      <c r="F22" s="69"/>
    </row>
    <row r="23" spans="1:6" ht="18" customHeight="1" thickBot="1">
      <c r="A23" s="24" t="s">
        <v>25</v>
      </c>
      <c r="B23" s="25"/>
      <c r="C23" s="25"/>
      <c r="D23" s="25"/>
      <c r="E23" s="77"/>
      <c r="F23" s="69"/>
    </row>
    <row r="24" spans="1:4" ht="18" customHeight="1">
      <c r="A24" s="26" t="s">
        <v>26</v>
      </c>
      <c r="B24" s="27" t="str">
        <f>CONCATENATE(ROUND(B20,0)," Years")</f>
        <v>653 Years</v>
      </c>
      <c r="C24" s="45" t="s">
        <v>27</v>
      </c>
      <c r="D24" s="28" t="str">
        <f>CONCATENATE(" ",ROUND(I3,1)," °C ")</f>
        <v> 80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0.002008361496926223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50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79"/>
      <c r="F31" s="71" t="s">
        <v>0</v>
      </c>
    </row>
    <row r="32" spans="1:6" ht="15.75">
      <c r="A32" s="12"/>
      <c r="B32" s="42"/>
      <c r="C32" s="42"/>
      <c r="D32" s="42"/>
      <c r="E32" s="79"/>
      <c r="F32" s="71"/>
    </row>
    <row r="33" spans="5:6" ht="15.75">
      <c r="E33" s="79"/>
      <c r="F33" s="71"/>
    </row>
    <row r="34" spans="5:6" ht="15.75">
      <c r="E34" s="79"/>
      <c r="F34" s="71"/>
    </row>
    <row r="35" spans="5:6" ht="15.75">
      <c r="E35" s="79"/>
      <c r="F35" s="71"/>
    </row>
    <row r="36" spans="5:6" ht="15.75">
      <c r="E36" s="79"/>
      <c r="F36" s="71"/>
    </row>
    <row r="37" spans="5:6" ht="15.75">
      <c r="E37" s="79"/>
      <c r="F37" s="71"/>
    </row>
    <row r="38" spans="5:6" ht="15.75">
      <c r="E38" s="79"/>
      <c r="F38" s="71"/>
    </row>
    <row r="39" spans="5:6" ht="15.75">
      <c r="E39" s="79"/>
      <c r="F39" s="71"/>
    </row>
    <row r="40" spans="5:6" ht="15.75">
      <c r="E40" s="79"/>
      <c r="F40" s="71"/>
    </row>
    <row r="41" spans="5:6" ht="15.75">
      <c r="E41" s="79"/>
      <c r="F41" s="71"/>
    </row>
    <row r="42" spans="1:6" ht="15.75">
      <c r="A42" s="12"/>
      <c r="B42" s="10"/>
      <c r="C42" s="10"/>
      <c r="D42" s="10"/>
      <c r="E42" s="79"/>
      <c r="F42" s="71"/>
    </row>
    <row r="43" spans="4:6" ht="15.75">
      <c r="D43" s="10"/>
      <c r="E43" s="79"/>
      <c r="F43" s="71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 </dc:creator>
  <cp:keywords/>
  <dc:description/>
  <cp:lastModifiedBy>Ric Watkins</cp:lastModifiedBy>
  <cp:lastPrinted>2003-06-25T23:49:58Z</cp:lastPrinted>
  <dcterms:created xsi:type="dcterms:W3CDTF">2002-11-13T17:41:12Z</dcterms:created>
  <dcterms:modified xsi:type="dcterms:W3CDTF">2007-08-01T00:07:14Z</dcterms:modified>
  <cp:category/>
  <cp:version/>
  <cp:contentType/>
  <cp:contentStatus/>
</cp:coreProperties>
</file>